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drawings/drawing3.xml" ContentType="application/vnd.openxmlformats-officedocument.drawing+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charts/chart14.xml" ContentType="application/vnd.openxmlformats-officedocument.drawingml.chart+xml"/>
  <Override PartName="/xl/charts/chart15.xml" ContentType="application/vnd.openxmlformats-officedocument.drawingml.chart+xml"/>
  <Override PartName="/xl/charts/chart16.xml" ContentType="application/vnd.openxmlformats-officedocument.drawingml.chart+xml"/>
  <Override PartName="/xl/charts/chart17.xml" ContentType="application/vnd.openxmlformats-officedocument.drawingml.chart+xml"/>
  <Override PartName="/xl/charts/chart18.xml" ContentType="application/vnd.openxmlformats-officedocument.drawingml.chart+xml"/>
  <Override PartName="/xl/charts/chart19.xml" ContentType="application/vnd.openxmlformats-officedocument.drawingml.chart+xml"/>
  <Override PartName="/xl/drawings/drawing4.xml" ContentType="application/vnd.openxmlformats-officedocument.drawing+xml"/>
  <Override PartName="/xl/charts/chart20.xml" ContentType="application/vnd.openxmlformats-officedocument.drawingml.chart+xml"/>
  <Override PartName="/xl/charts/chart21.xml" ContentType="application/vnd.openxmlformats-officedocument.drawingml.chart+xml"/>
  <Override PartName="/xl/charts/chart22.xml" ContentType="application/vnd.openxmlformats-officedocument.drawingml.chart+xml"/>
  <Override PartName="/xl/charts/chart23.xml" ContentType="application/vnd.openxmlformats-officedocument.drawingml.chart+xml"/>
  <Override PartName="/xl/charts/chart24.xml" ContentType="application/vnd.openxmlformats-officedocument.drawingml.chart+xml"/>
  <Override PartName="/xl/charts/chart25.xml" ContentType="application/vnd.openxmlformats-officedocument.drawingml.chart+xml"/>
  <Override PartName="/xl/charts/chart26.xml" ContentType="application/vnd.openxmlformats-officedocument.drawingml.chart+xml"/>
  <Override PartName="/xl/charts/chart27.xml" ContentType="application/vnd.openxmlformats-officedocument.drawingml.chart+xml"/>
  <Override PartName="/xl/charts/chart28.xml" ContentType="application/vnd.openxmlformats-officedocument.drawingml.chart+xml"/>
  <Override PartName="/xl/comments2.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3.xml" ContentType="application/vnd.openxmlformats-officedocument.spreadsheetml.comments+xml"/>
  <Override PartName="/xl/drawings/drawing11.xml" ContentType="application/vnd.openxmlformats-officedocument.drawing+xml"/>
  <Override PartName="/xl/charts/chart29.xml" ContentType="application/vnd.openxmlformats-officedocument.drawingml.chart+xml"/>
  <Override PartName="/xl/charts/chart30.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1011"/>
  <workbookPr showInkAnnotation="0" autoCompressPictures="0"/>
  <mc:AlternateContent xmlns:mc="http://schemas.openxmlformats.org/markup-compatibility/2006">
    <mc:Choice Requires="x15">
      <x15ac:absPath xmlns:x15ac="http://schemas.microsoft.com/office/spreadsheetml/2010/11/ac" url="/Users/megannewcombe/Dropbox/Newcombe Volatiles in achondrites/Manuscript/For submission/Submission version/Nature submission/Reviews/Revisions/Response to reviewers second round/"/>
    </mc:Choice>
  </mc:AlternateContent>
  <xr:revisionPtr revIDLastSave="0" documentId="13_ncr:1_{88640FC4-3F30-1E49-B06A-F68F9772CC32}" xr6:coauthVersionLast="47" xr6:coauthVersionMax="47" xr10:uidLastSave="{00000000-0000-0000-0000-000000000000}"/>
  <bookViews>
    <workbookView xWindow="0" yWindow="500" windowWidth="28800" windowHeight="16600" tabRatio="607" xr2:uid="{00000000-000D-0000-FFFF-FFFF00000000}"/>
  </bookViews>
  <sheets>
    <sheet name="Contents" sheetId="34" r:id="rId1"/>
    <sheet name="1. Aug2016 NanoSIMS calibration" sheetId="35" r:id="rId2"/>
    <sheet name="2. Feb-March2019 6f calibration" sheetId="18" r:id="rId3"/>
    <sheet name="3. March2019 6f data" sheetId="6" r:id="rId4"/>
    <sheet name="4. May2019 6f calibration" sheetId="8" r:id="rId5"/>
    <sheet name="5. May2019 6f data" sheetId="10" r:id="rId6"/>
    <sheet name="6. NWA6704" sheetId="20" r:id="rId7"/>
    <sheet name="7. NWA6962" sheetId="21" r:id="rId8"/>
    <sheet name="8. NWA2788" sheetId="22" r:id="rId9"/>
    <sheet name="9. NWA8409" sheetId="23" r:id="rId10"/>
    <sheet name="10. NWA11558" sheetId="24" r:id="rId11"/>
    <sheet name="11. NWA10132" sheetId="25" r:id="rId12"/>
    <sheet name="12. NWA8777" sheetId="26" r:id="rId13"/>
    <sheet name="13. Summary - not blank corr." sheetId="15" r:id="rId14"/>
    <sheet name="14. Summary - blank corrected" sheetId="31" r:id="rId15"/>
    <sheet name="15. Bulk volatile contents" sheetId="32" r:id="rId16"/>
    <sheet name="16. EPMA summary" sheetId="17" r:id="rId17"/>
    <sheet name="17. Water in Suprasil" sheetId="36" r:id="rId18"/>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mx="http://schemas.microsoft.com/office/mac/excel/2008/main" uri="{7523E5D3-25F3-A5E0-1632-64F254C22452}">
      <mx:ArchID Flags="2"/>
    </ext>
  </extLst>
</workbook>
</file>

<file path=xl/calcChain.xml><?xml version="1.0" encoding="utf-8"?>
<calcChain xmlns="http://schemas.openxmlformats.org/spreadsheetml/2006/main">
  <c r="AT48" i="35" l="1"/>
  <c r="AY48" i="35" s="1"/>
  <c r="AS48" i="35"/>
  <c r="AT47" i="35"/>
  <c r="AY47" i="35" s="1"/>
  <c r="AS47" i="35"/>
  <c r="AT46" i="35"/>
  <c r="AS46" i="35"/>
  <c r="AW45" i="35"/>
  <c r="AV45" i="35"/>
  <c r="AU45" i="35"/>
  <c r="AT45" i="35"/>
  <c r="AX45" i="35" s="1"/>
  <c r="AS45" i="35"/>
  <c r="AW44" i="35"/>
  <c r="AV44" i="35"/>
  <c r="AU44" i="35"/>
  <c r="AT44" i="35"/>
  <c r="AX44" i="35" s="1"/>
  <c r="AS44" i="35"/>
  <c r="AW43" i="35"/>
  <c r="AV43" i="35"/>
  <c r="AU43" i="35"/>
  <c r="AT43" i="35"/>
  <c r="AS43" i="35"/>
  <c r="AW42" i="35"/>
  <c r="AV42" i="35"/>
  <c r="AU42" i="35"/>
  <c r="AT42" i="35"/>
  <c r="AX42" i="35" s="1"/>
  <c r="AS42" i="35"/>
  <c r="AW41" i="35"/>
  <c r="AV41" i="35"/>
  <c r="AU41" i="35"/>
  <c r="AT41" i="35"/>
  <c r="AX41" i="35" s="1"/>
  <c r="AS41" i="35"/>
  <c r="AW40" i="35"/>
  <c r="AV40" i="35"/>
  <c r="AU40" i="35"/>
  <c r="AT40" i="35"/>
  <c r="AX40" i="35" s="1"/>
  <c r="AS40" i="35"/>
  <c r="AY39" i="35"/>
  <c r="AW39" i="35"/>
  <c r="AV39" i="35"/>
  <c r="AU39" i="35"/>
  <c r="AT39" i="35"/>
  <c r="AX39" i="35" s="1"/>
  <c r="AZ39" i="35" s="1"/>
  <c r="AS39" i="35"/>
  <c r="AY38" i="35"/>
  <c r="AX38" i="35"/>
  <c r="AZ38" i="35" s="1"/>
  <c r="AW38" i="35"/>
  <c r="AV38" i="35"/>
  <c r="AU38" i="35"/>
  <c r="AT38" i="35"/>
  <c r="AS38" i="35"/>
  <c r="AW37" i="35"/>
  <c r="AV37" i="35"/>
  <c r="AU37" i="35"/>
  <c r="AT37" i="35"/>
  <c r="AY37" i="35" s="1"/>
  <c r="AS37" i="35"/>
  <c r="AW36" i="35"/>
  <c r="AV36" i="35"/>
  <c r="AU36" i="35"/>
  <c r="AT36" i="35"/>
  <c r="AS36" i="35"/>
  <c r="AW35" i="35"/>
  <c r="AV35" i="35"/>
  <c r="AU35" i="35"/>
  <c r="AT35" i="35"/>
  <c r="AX35" i="35" s="1"/>
  <c r="AS35" i="35"/>
  <c r="AW34" i="35"/>
  <c r="AV34" i="35"/>
  <c r="AU34" i="35"/>
  <c r="AT34" i="35"/>
  <c r="AX34" i="35" s="1"/>
  <c r="AS34" i="35"/>
  <c r="AW33" i="35"/>
  <c r="AV33" i="35"/>
  <c r="AU33" i="35"/>
  <c r="AT33" i="35"/>
  <c r="AX33" i="35" s="1"/>
  <c r="AS33" i="35"/>
  <c r="AW32" i="35"/>
  <c r="AV32" i="35"/>
  <c r="AU32" i="35"/>
  <c r="AT32" i="35"/>
  <c r="AS32" i="35"/>
  <c r="AW31" i="35"/>
  <c r="AV31" i="35"/>
  <c r="AU31" i="35"/>
  <c r="AT31" i="35"/>
  <c r="AX31" i="35" s="1"/>
  <c r="AS31" i="35"/>
  <c r="AW30" i="35"/>
  <c r="AV30" i="35"/>
  <c r="AU30" i="35"/>
  <c r="AT30" i="35"/>
  <c r="AX30" i="35" s="1"/>
  <c r="AS30" i="35"/>
  <c r="AW29" i="35"/>
  <c r="AV29" i="35"/>
  <c r="AU29" i="35"/>
  <c r="AT29" i="35"/>
  <c r="AX29" i="35" s="1"/>
  <c r="AS29" i="35"/>
  <c r="AW28" i="35"/>
  <c r="AV28" i="35"/>
  <c r="AU28" i="35"/>
  <c r="AT28" i="35"/>
  <c r="AS28" i="35"/>
  <c r="AW27" i="35"/>
  <c r="AV27" i="35"/>
  <c r="AU27" i="35"/>
  <c r="AT27" i="35"/>
  <c r="AX27" i="35" s="1"/>
  <c r="AS27" i="35"/>
  <c r="AW26" i="35"/>
  <c r="AV26" i="35"/>
  <c r="AU26" i="35"/>
  <c r="AT26" i="35"/>
  <c r="AX26" i="35" s="1"/>
  <c r="AS26" i="35"/>
  <c r="AW25" i="35"/>
  <c r="AV25" i="35"/>
  <c r="AU25" i="35"/>
  <c r="AT25" i="35"/>
  <c r="AX25" i="35" s="1"/>
  <c r="AS25" i="35"/>
  <c r="AW24" i="35"/>
  <c r="AV24" i="35"/>
  <c r="AU24" i="35"/>
  <c r="AT24" i="35"/>
  <c r="AS24" i="35"/>
  <c r="AW23" i="35"/>
  <c r="AV23" i="35"/>
  <c r="AU23" i="35"/>
  <c r="AT23" i="35"/>
  <c r="AX23" i="35" s="1"/>
  <c r="AS23" i="35"/>
  <c r="AW22" i="35"/>
  <c r="AV22" i="35"/>
  <c r="AU22" i="35"/>
  <c r="AT22" i="35"/>
  <c r="AX22" i="35" s="1"/>
  <c r="AS22" i="35"/>
  <c r="AW21" i="35"/>
  <c r="AV21" i="35"/>
  <c r="AU21" i="35"/>
  <c r="AT21" i="35"/>
  <c r="AX21" i="35" s="1"/>
  <c r="AS21" i="35"/>
  <c r="AW20" i="35"/>
  <c r="AV20" i="35"/>
  <c r="AU20" i="35"/>
  <c r="AT20" i="35"/>
  <c r="AS20" i="35"/>
  <c r="AW19" i="35"/>
  <c r="AV19" i="35"/>
  <c r="AU19" i="35"/>
  <c r="AT19" i="35"/>
  <c r="AX19" i="35" s="1"/>
  <c r="AS19" i="35"/>
  <c r="AW18" i="35"/>
  <c r="AV18" i="35"/>
  <c r="AU18" i="35"/>
  <c r="AT18" i="35"/>
  <c r="AX18" i="35" s="1"/>
  <c r="AS18" i="35"/>
  <c r="AW17" i="35"/>
  <c r="AV17" i="35"/>
  <c r="AU17" i="35"/>
  <c r="AT17" i="35"/>
  <c r="AX17" i="35" s="1"/>
  <c r="AS17" i="35"/>
  <c r="AY15" i="35"/>
  <c r="AT15" i="35"/>
  <c r="AT14" i="35"/>
  <c r="AY14" i="35" s="1"/>
  <c r="AT13" i="35"/>
  <c r="AY13" i="35" s="1"/>
  <c r="AT10" i="35"/>
  <c r="AY10" i="35" s="1"/>
  <c r="AT9" i="35"/>
  <c r="AY9" i="35" s="1"/>
  <c r="AT8" i="35"/>
  <c r="AY8" i="35" s="1"/>
  <c r="AT7" i="35"/>
  <c r="AT6" i="35"/>
  <c r="AT5" i="35"/>
  <c r="AL5" i="35"/>
  <c r="N35" i="21"/>
  <c r="M35" i="21"/>
  <c r="K35" i="21"/>
  <c r="J35" i="21"/>
  <c r="I35" i="21"/>
  <c r="N34" i="21"/>
  <c r="M34" i="21"/>
  <c r="L34" i="21"/>
  <c r="K34" i="21"/>
  <c r="J34" i="21"/>
  <c r="I34" i="21"/>
  <c r="C35" i="21"/>
  <c r="D35" i="21"/>
  <c r="F35" i="21"/>
  <c r="G35" i="21"/>
  <c r="B35" i="21"/>
  <c r="C34" i="21"/>
  <c r="D34" i="21"/>
  <c r="E34" i="21"/>
  <c r="F34" i="21"/>
  <c r="G34" i="21"/>
  <c r="B34" i="21"/>
  <c r="P9" i="17"/>
  <c r="P5" i="17"/>
  <c r="P6" i="17"/>
  <c r="G12" i="32"/>
  <c r="O12" i="32" s="1"/>
  <c r="O27" i="15"/>
  <c r="N27" i="15"/>
  <c r="M27" i="15"/>
  <c r="L27" i="15"/>
  <c r="I27" i="15"/>
  <c r="H27" i="15"/>
  <c r="G27" i="15"/>
  <c r="F27" i="15"/>
  <c r="E27" i="15"/>
  <c r="D27" i="15"/>
  <c r="G21" i="32"/>
  <c r="O21" i="32" s="1"/>
  <c r="P21" i="32"/>
  <c r="G20" i="32"/>
  <c r="O20" i="32" s="1"/>
  <c r="P20" i="32"/>
  <c r="G18" i="32"/>
  <c r="O18" i="32" s="1"/>
  <c r="H18" i="32"/>
  <c r="P18" i="32" s="1"/>
  <c r="Q18" i="32"/>
  <c r="G17" i="32"/>
  <c r="H17" i="32"/>
  <c r="P17" i="32" s="1"/>
  <c r="Q17" i="32"/>
  <c r="G15" i="32"/>
  <c r="O15" i="32" s="1"/>
  <c r="H15" i="32"/>
  <c r="P15" i="32" s="1"/>
  <c r="Q15" i="32"/>
  <c r="G14" i="32"/>
  <c r="H14" i="32"/>
  <c r="P14" i="32" s="1"/>
  <c r="Q14" i="32"/>
  <c r="O11" i="32"/>
  <c r="H11" i="32"/>
  <c r="P11" i="32" s="1"/>
  <c r="Q11" i="32"/>
  <c r="H12" i="32"/>
  <c r="P12" i="32" s="1"/>
  <c r="G9" i="32"/>
  <c r="K9" i="32"/>
  <c r="H9" i="32"/>
  <c r="P9" i="32" s="1"/>
  <c r="O7" i="32"/>
  <c r="H7" i="32"/>
  <c r="P7" i="32"/>
  <c r="I7" i="32"/>
  <c r="Q7" i="32" s="1"/>
  <c r="O4" i="32"/>
  <c r="L4" i="32"/>
  <c r="P4" i="32" s="1"/>
  <c r="Q4" i="32"/>
  <c r="O6" i="32"/>
  <c r="H6" i="32"/>
  <c r="L6" i="32"/>
  <c r="I6" i="32"/>
  <c r="Q6" i="32" s="1"/>
  <c r="K20" i="32"/>
  <c r="K17" i="32"/>
  <c r="K14" i="32"/>
  <c r="N21" i="32"/>
  <c r="N20" i="32"/>
  <c r="N18" i="32"/>
  <c r="N17" i="32"/>
  <c r="N15" i="32"/>
  <c r="N14" i="32"/>
  <c r="N12" i="32"/>
  <c r="N11" i="32"/>
  <c r="N9" i="32"/>
  <c r="N7" i="32"/>
  <c r="N6" i="32"/>
  <c r="N4" i="32"/>
  <c r="M24" i="25"/>
  <c r="M23" i="25"/>
  <c r="L24" i="25"/>
  <c r="L23" i="25"/>
  <c r="J24" i="25"/>
  <c r="J23" i="25"/>
  <c r="I24" i="25"/>
  <c r="I23" i="25"/>
  <c r="I20" i="26"/>
  <c r="I21" i="26"/>
  <c r="K20" i="26"/>
  <c r="L20" i="26"/>
  <c r="M20" i="26"/>
  <c r="K21" i="26"/>
  <c r="L21" i="26"/>
  <c r="M21" i="26"/>
  <c r="J21" i="26"/>
  <c r="J20" i="26"/>
  <c r="K23" i="25"/>
  <c r="K24" i="25"/>
  <c r="J13" i="25"/>
  <c r="K13" i="25"/>
  <c r="L13" i="25"/>
  <c r="M13" i="25"/>
  <c r="J14" i="25"/>
  <c r="K14" i="25"/>
  <c r="L14" i="25"/>
  <c r="M14" i="25"/>
  <c r="I14" i="25"/>
  <c r="I13" i="25"/>
  <c r="D13" i="25"/>
  <c r="E13" i="25"/>
  <c r="F13" i="25"/>
  <c r="D14" i="25"/>
  <c r="E14" i="25"/>
  <c r="F14" i="25"/>
  <c r="B13" i="25"/>
  <c r="B14" i="25"/>
  <c r="C14" i="25"/>
  <c r="C13" i="25"/>
  <c r="I8" i="24"/>
  <c r="I9" i="24"/>
  <c r="K8" i="24"/>
  <c r="L8" i="24"/>
  <c r="M8" i="24"/>
  <c r="N8" i="24"/>
  <c r="K9" i="24"/>
  <c r="L9" i="24"/>
  <c r="M9" i="24"/>
  <c r="N9" i="24"/>
  <c r="J9" i="24"/>
  <c r="J8" i="24"/>
  <c r="I9" i="23"/>
  <c r="I10" i="23"/>
  <c r="K9" i="23"/>
  <c r="L9" i="23"/>
  <c r="M9" i="23"/>
  <c r="N9" i="23"/>
  <c r="K10" i="23"/>
  <c r="L10" i="23"/>
  <c r="M10" i="23"/>
  <c r="N10" i="23"/>
  <c r="J10" i="23"/>
  <c r="J9" i="23"/>
  <c r="C9" i="23"/>
  <c r="D9" i="23"/>
  <c r="E9" i="23"/>
  <c r="F9" i="23"/>
  <c r="G9" i="23"/>
  <c r="C10" i="23"/>
  <c r="D10" i="23"/>
  <c r="E10" i="23"/>
  <c r="F10" i="23"/>
  <c r="G10" i="23"/>
  <c r="B10" i="23"/>
  <c r="B9" i="23"/>
  <c r="J25" i="22"/>
  <c r="J24" i="22"/>
  <c r="K24" i="22"/>
  <c r="L24" i="22"/>
  <c r="M24" i="22"/>
  <c r="N24" i="22"/>
  <c r="K25" i="22"/>
  <c r="L25" i="22"/>
  <c r="M25" i="22"/>
  <c r="N25" i="22"/>
  <c r="I25" i="22"/>
  <c r="I24" i="22"/>
  <c r="C25" i="22"/>
  <c r="C24" i="22"/>
  <c r="D24" i="22"/>
  <c r="E24" i="22"/>
  <c r="F24" i="22"/>
  <c r="G24" i="22"/>
  <c r="D25" i="22"/>
  <c r="E25" i="22"/>
  <c r="F25" i="22"/>
  <c r="G25" i="22"/>
  <c r="B25" i="22"/>
  <c r="B24" i="22"/>
  <c r="I11" i="22"/>
  <c r="I12" i="22"/>
  <c r="C12" i="22"/>
  <c r="C11" i="22"/>
  <c r="K11" i="22"/>
  <c r="L11" i="22"/>
  <c r="M11" i="22"/>
  <c r="N11" i="22"/>
  <c r="K12" i="22"/>
  <c r="L12" i="22"/>
  <c r="M12" i="22"/>
  <c r="N12" i="22"/>
  <c r="J12" i="22"/>
  <c r="J11" i="22"/>
  <c r="D11" i="22"/>
  <c r="E11" i="22"/>
  <c r="F11" i="22"/>
  <c r="G11" i="22"/>
  <c r="D12" i="22"/>
  <c r="E12" i="22"/>
  <c r="F12" i="22"/>
  <c r="G12" i="22"/>
  <c r="B12" i="22"/>
  <c r="B11" i="22"/>
  <c r="I25" i="21"/>
  <c r="I26" i="21"/>
  <c r="K25" i="21"/>
  <c r="L25" i="21"/>
  <c r="M25" i="21"/>
  <c r="N25" i="21"/>
  <c r="K26" i="21"/>
  <c r="L26" i="21"/>
  <c r="M26" i="21"/>
  <c r="N26" i="21"/>
  <c r="J26" i="21"/>
  <c r="J25" i="21"/>
  <c r="C25" i="21"/>
  <c r="D25" i="21"/>
  <c r="E25" i="21"/>
  <c r="F25" i="21"/>
  <c r="G25" i="21"/>
  <c r="C26" i="21"/>
  <c r="D26" i="21"/>
  <c r="E26" i="21"/>
  <c r="F26" i="21"/>
  <c r="G26" i="21"/>
  <c r="B26" i="21"/>
  <c r="B25" i="21"/>
  <c r="C57" i="20"/>
  <c r="C56" i="20"/>
  <c r="N57" i="20"/>
  <c r="M57" i="20"/>
  <c r="L57" i="20"/>
  <c r="K57" i="20"/>
  <c r="J57" i="20"/>
  <c r="I57" i="20"/>
  <c r="N56" i="20"/>
  <c r="M56" i="20"/>
  <c r="L56" i="20"/>
  <c r="K56" i="20"/>
  <c r="J56" i="20"/>
  <c r="I56" i="20"/>
  <c r="B33" i="20"/>
  <c r="C33" i="20"/>
  <c r="D33" i="20"/>
  <c r="E33" i="20"/>
  <c r="F33" i="20"/>
  <c r="G33" i="20"/>
  <c r="I33" i="20"/>
  <c r="J33" i="20"/>
  <c r="K33" i="20"/>
  <c r="L33" i="20"/>
  <c r="M33" i="20"/>
  <c r="N33" i="20"/>
  <c r="B34" i="20"/>
  <c r="C34" i="20"/>
  <c r="D34" i="20"/>
  <c r="E34" i="20"/>
  <c r="F34" i="20"/>
  <c r="G34" i="20"/>
  <c r="I34" i="20"/>
  <c r="J34" i="20"/>
  <c r="K34" i="20"/>
  <c r="L34" i="20"/>
  <c r="M34" i="20"/>
  <c r="N34" i="20"/>
  <c r="B56" i="20"/>
  <c r="D56" i="20"/>
  <c r="E56" i="20"/>
  <c r="F56" i="20"/>
  <c r="G56" i="20"/>
  <c r="B57" i="20"/>
  <c r="D57" i="20"/>
  <c r="E57" i="20"/>
  <c r="F57" i="20"/>
  <c r="G57" i="20"/>
  <c r="D20" i="26"/>
  <c r="E20" i="26"/>
  <c r="F20" i="26"/>
  <c r="C20" i="26"/>
  <c r="D21" i="26"/>
  <c r="E21" i="26"/>
  <c r="F21" i="26"/>
  <c r="C21" i="26"/>
  <c r="B21" i="26"/>
  <c r="B20" i="26"/>
  <c r="G9" i="24"/>
  <c r="G8" i="24"/>
  <c r="F9" i="24"/>
  <c r="F8" i="24"/>
  <c r="E9" i="24"/>
  <c r="E8" i="24"/>
  <c r="D9" i="24"/>
  <c r="D8" i="24"/>
  <c r="C9" i="24"/>
  <c r="C8" i="24"/>
  <c r="B9" i="24"/>
  <c r="B8" i="24"/>
  <c r="D23" i="25"/>
  <c r="E23" i="25"/>
  <c r="F23" i="25"/>
  <c r="C23" i="25"/>
  <c r="D24" i="25"/>
  <c r="E24" i="25"/>
  <c r="F24" i="25"/>
  <c r="C24" i="25"/>
  <c r="B24" i="25"/>
  <c r="B23" i="25"/>
  <c r="AP72" i="6"/>
  <c r="AP73" i="6"/>
  <c r="AP74" i="6" s="1"/>
  <c r="AP75" i="6" s="1"/>
  <c r="AP76" i="6" s="1"/>
  <c r="AP77" i="6" s="1"/>
  <c r="AP78" i="6" s="1"/>
  <c r="AP79" i="6" s="1"/>
  <c r="AP80" i="6" s="1"/>
  <c r="AP81" i="6" s="1"/>
  <c r="AP82" i="6" s="1"/>
  <c r="AP83" i="6" s="1"/>
  <c r="AP84" i="6" s="1"/>
  <c r="AP85" i="6" s="1"/>
  <c r="AP86" i="6" s="1"/>
  <c r="AP87" i="6" s="1"/>
  <c r="AP88" i="6" s="1"/>
  <c r="AP89" i="6" s="1"/>
  <c r="AP90" i="6" s="1"/>
  <c r="AP91" i="6" s="1"/>
  <c r="AP92" i="6" s="1"/>
  <c r="AP93" i="6" s="1"/>
  <c r="AP94" i="6" s="1"/>
  <c r="AP95" i="6" s="1"/>
  <c r="AP96" i="6" s="1"/>
  <c r="AP97" i="6" s="1"/>
  <c r="AP98" i="6" s="1"/>
  <c r="AP99" i="6" s="1"/>
  <c r="AP100" i="6" s="1"/>
  <c r="AP101" i="6" s="1"/>
  <c r="AP102" i="6" s="1"/>
  <c r="AP103" i="6" s="1"/>
  <c r="AP104" i="6" s="1"/>
  <c r="AP105" i="6" s="1"/>
  <c r="AP106" i="6" s="1"/>
  <c r="AP107" i="6" s="1"/>
  <c r="AP108" i="6" s="1"/>
  <c r="AP109" i="6" s="1"/>
  <c r="AP110" i="6" s="1"/>
  <c r="AP111" i="6" s="1"/>
  <c r="AP112" i="6" s="1"/>
  <c r="AP113" i="6" s="1"/>
  <c r="AP114" i="6" s="1"/>
  <c r="AP57" i="6"/>
  <c r="AP58" i="6"/>
  <c r="AP59" i="6"/>
  <c r="AP60" i="6" s="1"/>
  <c r="AP61" i="6" s="1"/>
  <c r="AP62" i="6" s="1"/>
  <c r="AP63" i="6" s="1"/>
  <c r="AP64" i="6" s="1"/>
  <c r="AP65" i="6" s="1"/>
  <c r="AP66" i="6" s="1"/>
  <c r="AP67" i="6" s="1"/>
  <c r="AP68" i="6" s="1"/>
  <c r="AP69" i="6" s="1"/>
  <c r="AP70" i="6" s="1"/>
  <c r="AO113" i="6"/>
  <c r="AO112" i="6"/>
  <c r="AO107" i="6"/>
  <c r="AO108" i="6"/>
  <c r="AO109" i="6"/>
  <c r="AO110" i="6"/>
  <c r="AO111" i="6"/>
  <c r="AO106" i="6"/>
  <c r="AO105" i="6"/>
  <c r="AO104" i="6"/>
  <c r="AO100" i="6"/>
  <c r="AO101" i="6"/>
  <c r="AO102" i="6"/>
  <c r="AO99" i="6"/>
  <c r="AO91" i="6"/>
  <c r="AO92" i="6"/>
  <c r="AO93" i="6"/>
  <c r="AO94" i="6"/>
  <c r="AO90" i="6"/>
  <c r="AO85" i="6"/>
  <c r="AO68" i="6"/>
  <c r="AO69" i="6"/>
  <c r="AO70" i="6"/>
  <c r="AO71" i="6"/>
  <c r="AO72" i="6"/>
  <c r="AO73" i="6"/>
  <c r="AO74" i="6"/>
  <c r="AO75" i="6"/>
  <c r="AO76" i="6"/>
  <c r="AO77" i="6"/>
  <c r="AO67" i="6"/>
  <c r="AO64" i="6"/>
  <c r="AO61" i="6"/>
  <c r="AO62" i="6"/>
  <c r="AO60" i="6"/>
  <c r="AO63" i="6"/>
  <c r="AO65" i="6"/>
  <c r="AO66" i="6"/>
  <c r="AO78" i="6"/>
  <c r="AO79" i="6"/>
  <c r="AO80" i="6"/>
  <c r="AO81" i="6"/>
  <c r="AO82" i="6"/>
  <c r="AO83" i="6"/>
  <c r="AO84" i="6"/>
  <c r="AO86" i="6"/>
  <c r="AO87" i="6"/>
  <c r="AO88" i="6"/>
  <c r="AO89" i="6"/>
  <c r="AO95" i="6"/>
  <c r="AO96" i="6"/>
  <c r="AO97" i="6"/>
  <c r="AO98" i="6"/>
  <c r="AO103" i="6"/>
  <c r="AO114" i="6"/>
  <c r="AO58" i="6"/>
  <c r="AO59" i="6"/>
  <c r="AO57" i="6"/>
  <c r="AX6" i="35" l="1"/>
  <c r="AX7" i="35"/>
  <c r="O17" i="32"/>
  <c r="AX15" i="35"/>
  <c r="AZ15" i="35" s="1"/>
  <c r="AX37" i="35"/>
  <c r="AZ37" i="35" s="1"/>
  <c r="O9" i="32"/>
  <c r="AX43" i="35"/>
  <c r="P6" i="32"/>
  <c r="AX13" i="35"/>
  <c r="AZ13" i="35" s="1"/>
  <c r="AX5" i="35"/>
  <c r="O14" i="32"/>
  <c r="AY46" i="35"/>
  <c r="AX20" i="35"/>
  <c r="AX24" i="35"/>
  <c r="AX28" i="35"/>
  <c r="AX32" i="35"/>
  <c r="AX36" i="35"/>
  <c r="AX14" i="35"/>
  <c r="AZ14" i="35" s="1"/>
  <c r="BC7" i="35" l="1"/>
  <c r="BC8" i="3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Megan Newcombe</author>
  </authors>
  <commentList>
    <comment ref="AR25" authorId="0" shapeId="0" xr:uid="{69EDDF6B-2E90-E147-A703-E21C6089171E}">
      <text>
        <r>
          <rPr>
            <b/>
            <sz val="9"/>
            <color indexed="81"/>
            <rFont val="Calibri"/>
            <family val="2"/>
          </rPr>
          <t>Megan Newcombe:</t>
        </r>
        <r>
          <rPr>
            <sz val="9"/>
            <color indexed="81"/>
            <rFont val="Calibri"/>
            <family val="2"/>
          </rPr>
          <t xml:space="preserve">
From Caltech EMP database</t>
        </r>
      </text>
    </comment>
    <comment ref="AR26" authorId="0" shapeId="0" xr:uid="{324E9798-2DAA-2A4F-8115-DC9E90785A7B}">
      <text>
        <r>
          <rPr>
            <b/>
            <sz val="9"/>
            <color indexed="81"/>
            <rFont val="Calibri"/>
            <family val="2"/>
          </rPr>
          <t>Megan Newcombe:</t>
        </r>
        <r>
          <rPr>
            <sz val="9"/>
            <color indexed="81"/>
            <rFont val="Calibri"/>
            <family val="2"/>
          </rPr>
          <t xml:space="preserve">
From Caltech EMP database</t>
        </r>
      </text>
    </comment>
    <comment ref="AR27" authorId="0" shapeId="0" xr:uid="{6DE06C95-0723-5E42-98BA-DEAF6D512576}">
      <text>
        <r>
          <rPr>
            <b/>
            <sz val="9"/>
            <color indexed="81"/>
            <rFont val="Calibri"/>
            <family val="2"/>
          </rPr>
          <t>Megan Newcombe:</t>
        </r>
        <r>
          <rPr>
            <sz val="9"/>
            <color indexed="81"/>
            <rFont val="Calibri"/>
            <family val="2"/>
          </rPr>
          <t xml:space="preserve">
From Caltech EMP database</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Megan Newcombe</author>
  </authors>
  <commentList>
    <comment ref="AI5" authorId="0" shapeId="0" xr:uid="{00000000-0006-0000-0400-000001000000}">
      <text>
        <r>
          <rPr>
            <b/>
            <sz val="9"/>
            <color indexed="81"/>
            <rFont val="Calibri"/>
            <family val="2"/>
          </rPr>
          <t>Megan Newcombe:</t>
        </r>
        <r>
          <rPr>
            <sz val="9"/>
            <color indexed="81"/>
            <rFont val="Calibri"/>
            <family val="2"/>
          </rPr>
          <t xml:space="preserve">
CO2 blank calculated as average of GRRol (Syn Fo) analyses.</t>
        </r>
      </text>
    </comment>
    <comment ref="AK5" authorId="0" shapeId="0" xr:uid="{00000000-0006-0000-0400-000002000000}">
      <text>
        <r>
          <rPr>
            <b/>
            <sz val="9"/>
            <color indexed="81"/>
            <rFont val="Calibri"/>
            <family val="2"/>
          </rPr>
          <t>Megan Newcombe:</t>
        </r>
        <r>
          <rPr>
            <sz val="9"/>
            <color indexed="81"/>
            <rFont val="Calibri"/>
            <family val="2"/>
          </rPr>
          <t xml:space="preserve">
Blank for F, P and S calculated as average of suprasil analyses.</t>
        </r>
      </text>
    </comment>
    <comment ref="AN5" authorId="0" shapeId="0" xr:uid="{00000000-0006-0000-0400-000003000000}">
      <text>
        <r>
          <rPr>
            <b/>
            <sz val="9"/>
            <color indexed="81"/>
            <rFont val="Calibri"/>
            <family val="2"/>
          </rPr>
          <t>Megan Newcombe:</t>
        </r>
        <r>
          <rPr>
            <sz val="9"/>
            <color indexed="81"/>
            <rFont val="Calibri"/>
            <family val="2"/>
          </rPr>
          <t xml:space="preserve">
Cl blank calculated as average of GRRol (Syn Fo) analyses.</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Megan Newcombe</author>
  </authors>
  <commentList>
    <comment ref="J4" authorId="0" shapeId="0" xr:uid="{00000000-0006-0000-0E00-000001000000}">
      <text>
        <r>
          <rPr>
            <b/>
            <sz val="9"/>
            <color indexed="81"/>
            <rFont val="Calibri"/>
            <family val="2"/>
          </rPr>
          <t>Megan Newcombe:</t>
        </r>
        <r>
          <rPr>
            <sz val="9"/>
            <color indexed="81"/>
            <rFont val="Calibri"/>
            <family val="2"/>
          </rPr>
          <t xml:space="preserve">
Lin et al. 2019</t>
        </r>
      </text>
    </comment>
    <comment ref="K4" authorId="0" shapeId="0" xr:uid="{00000000-0006-0000-0E00-000002000000}">
      <text>
        <r>
          <rPr>
            <b/>
            <sz val="9"/>
            <color indexed="81"/>
            <rFont val="Calibri"/>
            <family val="2"/>
          </rPr>
          <t>Megan Newcombe:</t>
        </r>
        <r>
          <rPr>
            <sz val="9"/>
            <color indexed="81"/>
            <rFont val="Calibri"/>
            <family val="2"/>
          </rPr>
          <t xml:space="preserve">
Caseres et al. 2017 LPSC, but treated as upper bound</t>
        </r>
      </text>
    </comment>
    <comment ref="L4" authorId="0" shapeId="0" xr:uid="{00000000-0006-0000-0E00-000003000000}">
      <text>
        <r>
          <rPr>
            <b/>
            <sz val="9"/>
            <color indexed="81"/>
            <rFont val="Calibri"/>
            <family val="2"/>
          </rPr>
          <t>Megan Newcombe:</t>
        </r>
        <r>
          <rPr>
            <sz val="9"/>
            <color indexed="81"/>
            <rFont val="Calibri"/>
            <family val="2"/>
          </rPr>
          <t xml:space="preserve">
Callegaro et al. 2020; QFM-2 experiments in andesitic glass comp.</t>
        </r>
      </text>
    </comment>
    <comment ref="M4" authorId="0" shapeId="0" xr:uid="{00000000-0006-0000-0E00-000004000000}">
      <text>
        <r>
          <rPr>
            <b/>
            <sz val="9"/>
            <color indexed="81"/>
            <rFont val="Calibri"/>
            <family val="2"/>
          </rPr>
          <t>Megan Newcombe:</t>
        </r>
        <r>
          <rPr>
            <sz val="9"/>
            <color indexed="81"/>
            <rFont val="Calibri"/>
            <family val="2"/>
          </rPr>
          <t xml:space="preserve">
Dalou et al. 2012</t>
        </r>
      </text>
    </comment>
    <comment ref="J6" authorId="0" shapeId="0" xr:uid="{00000000-0006-0000-0E00-000005000000}">
      <text>
        <r>
          <rPr>
            <b/>
            <sz val="9"/>
            <color indexed="81"/>
            <rFont val="Calibri"/>
            <family val="2"/>
          </rPr>
          <t>Megan Newcombe:</t>
        </r>
        <r>
          <rPr>
            <sz val="9"/>
            <color indexed="81"/>
            <rFont val="Calibri"/>
            <family val="2"/>
          </rPr>
          <t xml:space="preserve">
O'Leary 2010 calibration</t>
        </r>
      </text>
    </comment>
    <comment ref="K6" authorId="0" shapeId="0" xr:uid="{00000000-0006-0000-0E00-000006000000}">
      <text>
        <r>
          <rPr>
            <b/>
            <sz val="9"/>
            <color indexed="81"/>
            <rFont val="Calibri"/>
            <family val="2"/>
          </rPr>
          <t>Megan Newcombe:</t>
        </r>
        <r>
          <rPr>
            <sz val="9"/>
            <color indexed="81"/>
            <rFont val="Calibri"/>
            <family val="2"/>
          </rPr>
          <t xml:space="preserve">
Sarafian et al. 2019 200 Mpa experiments</t>
        </r>
      </text>
    </comment>
    <comment ref="L6" authorId="0" shapeId="0" xr:uid="{00000000-0006-0000-0E00-000007000000}">
      <text>
        <r>
          <rPr>
            <b/>
            <sz val="9"/>
            <color indexed="81"/>
            <rFont val="Calibri"/>
            <family val="2"/>
          </rPr>
          <t>Megan Newcombe:</t>
        </r>
        <r>
          <rPr>
            <sz val="9"/>
            <color indexed="81"/>
            <rFont val="Calibri"/>
            <family val="2"/>
          </rPr>
          <t xml:space="preserve">
Callegaro et al. 2020, QFM-2, MORB</t>
        </r>
      </text>
    </comment>
    <comment ref="M6" authorId="0" shapeId="0" xr:uid="{00000000-0006-0000-0E00-000008000000}">
      <text>
        <r>
          <rPr>
            <b/>
            <sz val="9"/>
            <color indexed="81"/>
            <rFont val="Calibri"/>
            <family val="2"/>
          </rPr>
          <t>Megan Newcombe:</t>
        </r>
        <r>
          <rPr>
            <sz val="9"/>
            <color indexed="81"/>
            <rFont val="Calibri"/>
            <family val="2"/>
          </rPr>
          <t xml:space="preserve">
Upper bound given by Hauri et al. 2006
</t>
        </r>
      </text>
    </comment>
    <comment ref="J7" authorId="0" shapeId="0" xr:uid="{00000000-0006-0000-0E00-000009000000}">
      <text>
        <r>
          <rPr>
            <b/>
            <sz val="9"/>
            <color indexed="81"/>
            <rFont val="Calibri"/>
            <family val="2"/>
          </rPr>
          <t>Megan Newcombe:</t>
        </r>
        <r>
          <rPr>
            <sz val="9"/>
            <color indexed="81"/>
            <rFont val="Calibri"/>
            <family val="2"/>
          </rPr>
          <t xml:space="preserve">
Lin et al. 2019</t>
        </r>
      </text>
    </comment>
    <comment ref="K7" authorId="0" shapeId="0" xr:uid="{00000000-0006-0000-0E00-00000A000000}">
      <text>
        <r>
          <rPr>
            <b/>
            <sz val="9"/>
            <color indexed="81"/>
            <rFont val="Calibri"/>
            <family val="2"/>
          </rPr>
          <t>Megan Newcombe:</t>
        </r>
        <r>
          <rPr>
            <sz val="9"/>
            <color indexed="81"/>
            <rFont val="Calibri"/>
            <family val="2"/>
          </rPr>
          <t xml:space="preserve">
Caseres et al. 2017 LPSC, but treated as upper bound</t>
        </r>
      </text>
    </comment>
    <comment ref="L7" authorId="0" shapeId="0" xr:uid="{00000000-0006-0000-0E00-00000B000000}">
      <text>
        <r>
          <rPr>
            <b/>
            <sz val="9"/>
            <color indexed="81"/>
            <rFont val="Calibri"/>
            <family val="2"/>
          </rPr>
          <t>Megan Newcombe:</t>
        </r>
        <r>
          <rPr>
            <sz val="9"/>
            <color indexed="81"/>
            <rFont val="Calibri"/>
            <family val="2"/>
          </rPr>
          <t xml:space="preserve">
Callegaro et al. 2020; MORB glass, QFM-2</t>
        </r>
      </text>
    </comment>
    <comment ref="M7" authorId="0" shapeId="0" xr:uid="{00000000-0006-0000-0E00-00000C000000}">
      <text>
        <r>
          <rPr>
            <b/>
            <sz val="9"/>
            <color indexed="81"/>
            <rFont val="Calibri"/>
            <family val="2"/>
          </rPr>
          <t>Megan Newcombe:</t>
        </r>
        <r>
          <rPr>
            <sz val="9"/>
            <color indexed="81"/>
            <rFont val="Calibri"/>
            <family val="2"/>
          </rPr>
          <t xml:space="preserve">
Dalou et al. 2012</t>
        </r>
      </text>
    </comment>
    <comment ref="J9" authorId="0" shapeId="0" xr:uid="{00000000-0006-0000-0E00-00000D000000}">
      <text>
        <r>
          <rPr>
            <b/>
            <sz val="9"/>
            <color indexed="81"/>
            <rFont val="Calibri"/>
            <family val="2"/>
          </rPr>
          <t>Megan Newcombe:</t>
        </r>
        <r>
          <rPr>
            <sz val="9"/>
            <color indexed="81"/>
            <rFont val="Calibri"/>
            <family val="2"/>
          </rPr>
          <t xml:space="preserve">
Dobson et al. 1995 low Al2O3 opx partitioning; described in Hauri et al. 2006</t>
        </r>
      </text>
    </comment>
    <comment ref="K9" authorId="0" shapeId="0" xr:uid="{00000000-0006-0000-0E00-00000E000000}">
      <text>
        <r>
          <rPr>
            <b/>
            <sz val="9"/>
            <color indexed="81"/>
            <rFont val="Calibri"/>
            <family val="2"/>
          </rPr>
          <t>Megan Newcombe:</t>
        </r>
        <r>
          <rPr>
            <sz val="9"/>
            <color indexed="81"/>
            <rFont val="Calibri"/>
            <family val="2"/>
          </rPr>
          <t xml:space="preserve">
Hauri et al. 2006</t>
        </r>
      </text>
    </comment>
    <comment ref="L9" authorId="0" shapeId="0" xr:uid="{00000000-0006-0000-0E00-00000F000000}">
      <text>
        <r>
          <rPr>
            <b/>
            <sz val="9"/>
            <color indexed="81"/>
            <rFont val="Calibri"/>
            <family val="2"/>
          </rPr>
          <t>Megan Newcombe:</t>
        </r>
        <r>
          <rPr>
            <sz val="9"/>
            <color indexed="81"/>
            <rFont val="Calibri"/>
            <family val="2"/>
          </rPr>
          <t xml:space="preserve">
Callegaro et al. 2020
</t>
        </r>
      </text>
    </comment>
    <comment ref="M9" authorId="0" shapeId="0" xr:uid="{00000000-0006-0000-0E00-000010000000}">
      <text>
        <r>
          <rPr>
            <b/>
            <sz val="9"/>
            <color indexed="81"/>
            <rFont val="Calibri"/>
            <family val="2"/>
          </rPr>
          <t>Megan Newcombe:</t>
        </r>
        <r>
          <rPr>
            <sz val="9"/>
            <color indexed="81"/>
            <rFont val="Calibri"/>
            <family val="2"/>
          </rPr>
          <t xml:space="preserve">
Upper bound provided by Hauri et al. 2006</t>
        </r>
      </text>
    </comment>
    <comment ref="J11" authorId="0" shapeId="0" xr:uid="{00000000-0006-0000-0E00-000011000000}">
      <text>
        <r>
          <rPr>
            <b/>
            <sz val="9"/>
            <color indexed="81"/>
            <rFont val="Calibri"/>
            <family val="2"/>
          </rPr>
          <t>Megan Newcombe:</t>
        </r>
        <r>
          <rPr>
            <sz val="9"/>
            <color indexed="81"/>
            <rFont val="Calibri"/>
            <family val="2"/>
          </rPr>
          <t xml:space="preserve">
Hauri et al. 2006
</t>
        </r>
      </text>
    </comment>
    <comment ref="K11" authorId="0" shapeId="0" xr:uid="{00000000-0006-0000-0E00-000012000000}">
      <text>
        <r>
          <rPr>
            <b/>
            <sz val="9"/>
            <color indexed="81"/>
            <rFont val="Calibri"/>
            <family val="2"/>
          </rPr>
          <t>Megan Newcombe:</t>
        </r>
        <r>
          <rPr>
            <sz val="9"/>
            <color indexed="81"/>
            <rFont val="Calibri"/>
            <family val="2"/>
          </rPr>
          <t xml:space="preserve">
Hauri et al. 2006; selected by Dalou et al. 2014</t>
        </r>
      </text>
    </comment>
    <comment ref="L11" authorId="0" shapeId="0" xr:uid="{00000000-0006-0000-0E00-000013000000}">
      <text>
        <r>
          <rPr>
            <b/>
            <sz val="9"/>
            <color indexed="81"/>
            <rFont val="Calibri"/>
            <family val="2"/>
          </rPr>
          <t>Megan Newcombe:</t>
        </r>
        <r>
          <rPr>
            <sz val="9"/>
            <color indexed="81"/>
            <rFont val="Calibri"/>
            <family val="2"/>
          </rPr>
          <t xml:space="preserve">
Callegaro et al. 2020</t>
        </r>
      </text>
    </comment>
    <comment ref="M11" authorId="0" shapeId="0" xr:uid="{00000000-0006-0000-0E00-000014000000}">
      <text>
        <r>
          <rPr>
            <b/>
            <sz val="9"/>
            <color indexed="81"/>
            <rFont val="Calibri"/>
            <family val="2"/>
          </rPr>
          <t>Megan Newcombe:</t>
        </r>
        <r>
          <rPr>
            <sz val="9"/>
            <color indexed="81"/>
            <rFont val="Calibri"/>
            <family val="2"/>
          </rPr>
          <t xml:space="preserve">
Hauri et al. 2006</t>
        </r>
      </text>
    </comment>
    <comment ref="J14" authorId="0" shapeId="0" xr:uid="{00000000-0006-0000-0E00-000015000000}">
      <text>
        <r>
          <rPr>
            <b/>
            <sz val="9"/>
            <color indexed="81"/>
            <rFont val="Calibri"/>
            <family val="2"/>
          </rPr>
          <t>Megan Newcombe:</t>
        </r>
        <r>
          <rPr>
            <sz val="9"/>
            <color indexed="81"/>
            <rFont val="Calibri"/>
            <family val="2"/>
          </rPr>
          <t xml:space="preserve">
Dobson et al. 1995 low Al2O3 opx partitioning; described in Hauri et al. 2006</t>
        </r>
      </text>
    </comment>
    <comment ref="K14" authorId="0" shapeId="0" xr:uid="{00000000-0006-0000-0E00-000016000000}">
      <text>
        <r>
          <rPr>
            <b/>
            <sz val="9"/>
            <color indexed="81"/>
            <rFont val="Calibri"/>
            <family val="2"/>
          </rPr>
          <t>Megan Newcombe:</t>
        </r>
        <r>
          <rPr>
            <sz val="9"/>
            <color indexed="81"/>
            <rFont val="Calibri"/>
            <family val="2"/>
          </rPr>
          <t xml:space="preserve">
Hauri et al. 2006</t>
        </r>
      </text>
    </comment>
    <comment ref="L14" authorId="0" shapeId="0" xr:uid="{00000000-0006-0000-0E00-000017000000}">
      <text>
        <r>
          <rPr>
            <b/>
            <sz val="9"/>
            <color indexed="81"/>
            <rFont val="Calibri"/>
            <family val="2"/>
          </rPr>
          <t>Megan Newcombe:</t>
        </r>
        <r>
          <rPr>
            <sz val="9"/>
            <color indexed="81"/>
            <rFont val="Calibri"/>
            <family val="2"/>
          </rPr>
          <t xml:space="preserve">
Callegaro et al. 2020
</t>
        </r>
      </text>
    </comment>
    <comment ref="M14" authorId="0" shapeId="0" xr:uid="{00000000-0006-0000-0E00-000018000000}">
      <text>
        <r>
          <rPr>
            <b/>
            <sz val="9"/>
            <color indexed="81"/>
            <rFont val="Calibri"/>
            <family val="2"/>
          </rPr>
          <t>Megan Newcombe:</t>
        </r>
        <r>
          <rPr>
            <sz val="9"/>
            <color indexed="81"/>
            <rFont val="Calibri"/>
            <family val="2"/>
          </rPr>
          <t xml:space="preserve">
Upper bound provided by Hauri et al. 2006</t>
        </r>
      </text>
    </comment>
    <comment ref="J15" authorId="0" shapeId="0" xr:uid="{00000000-0006-0000-0E00-000019000000}">
      <text>
        <r>
          <rPr>
            <b/>
            <sz val="9"/>
            <color indexed="81"/>
            <rFont val="Calibri"/>
            <family val="2"/>
          </rPr>
          <t>Megan Newcombe:</t>
        </r>
        <r>
          <rPr>
            <sz val="9"/>
            <color indexed="81"/>
            <rFont val="Calibri"/>
            <family val="2"/>
          </rPr>
          <t xml:space="preserve">
Hauri et al. 2006
</t>
        </r>
      </text>
    </comment>
    <comment ref="K15" authorId="0" shapeId="0" xr:uid="{00000000-0006-0000-0E00-00001A000000}">
      <text>
        <r>
          <rPr>
            <b/>
            <sz val="9"/>
            <color indexed="81"/>
            <rFont val="Calibri"/>
            <family val="2"/>
          </rPr>
          <t>Megan Newcombe:</t>
        </r>
        <r>
          <rPr>
            <sz val="9"/>
            <color indexed="81"/>
            <rFont val="Calibri"/>
            <family val="2"/>
          </rPr>
          <t xml:space="preserve">
Hauri et al. 2006; selected by Dalou et al. 2014</t>
        </r>
      </text>
    </comment>
    <comment ref="L15" authorId="0" shapeId="0" xr:uid="{00000000-0006-0000-0E00-00001B000000}">
      <text>
        <r>
          <rPr>
            <b/>
            <sz val="9"/>
            <color indexed="81"/>
            <rFont val="Calibri"/>
            <family val="2"/>
          </rPr>
          <t>Megan Newcombe:</t>
        </r>
        <r>
          <rPr>
            <sz val="9"/>
            <color indexed="81"/>
            <rFont val="Calibri"/>
            <family val="2"/>
          </rPr>
          <t xml:space="preserve">
Callegaro et al. 2020</t>
        </r>
      </text>
    </comment>
    <comment ref="M15" authorId="0" shapeId="0" xr:uid="{00000000-0006-0000-0E00-00001C000000}">
      <text>
        <r>
          <rPr>
            <b/>
            <sz val="9"/>
            <color indexed="81"/>
            <rFont val="Calibri"/>
            <family val="2"/>
          </rPr>
          <t>Megan Newcombe:</t>
        </r>
        <r>
          <rPr>
            <sz val="9"/>
            <color indexed="81"/>
            <rFont val="Calibri"/>
            <family val="2"/>
          </rPr>
          <t xml:space="preserve">
Hauri et al. 2006</t>
        </r>
      </text>
    </comment>
    <comment ref="J17" authorId="0" shapeId="0" xr:uid="{00000000-0006-0000-0E00-00001D000000}">
      <text>
        <r>
          <rPr>
            <b/>
            <sz val="9"/>
            <color indexed="81"/>
            <rFont val="Calibri"/>
            <family val="2"/>
          </rPr>
          <t>Megan Newcombe:</t>
        </r>
        <r>
          <rPr>
            <sz val="9"/>
            <color indexed="81"/>
            <rFont val="Calibri"/>
            <family val="2"/>
          </rPr>
          <t xml:space="preserve">
Dobson et al. 1995 low Al2O3 opx partitioning; described in Hauri et al. 2006</t>
        </r>
      </text>
    </comment>
    <comment ref="K17" authorId="0" shapeId="0" xr:uid="{00000000-0006-0000-0E00-00001E000000}">
      <text>
        <r>
          <rPr>
            <b/>
            <sz val="9"/>
            <color indexed="81"/>
            <rFont val="Calibri"/>
            <family val="2"/>
          </rPr>
          <t>Megan Newcombe:</t>
        </r>
        <r>
          <rPr>
            <sz val="9"/>
            <color indexed="81"/>
            <rFont val="Calibri"/>
            <family val="2"/>
          </rPr>
          <t xml:space="preserve">
Hauri et al. 2006</t>
        </r>
      </text>
    </comment>
    <comment ref="L17" authorId="0" shapeId="0" xr:uid="{00000000-0006-0000-0E00-00001F000000}">
      <text>
        <r>
          <rPr>
            <b/>
            <sz val="9"/>
            <color indexed="81"/>
            <rFont val="Calibri"/>
            <family val="2"/>
          </rPr>
          <t>Megan Newcombe:</t>
        </r>
        <r>
          <rPr>
            <sz val="9"/>
            <color indexed="81"/>
            <rFont val="Calibri"/>
            <family val="2"/>
          </rPr>
          <t xml:space="preserve">
Callegaro et al. 2020
</t>
        </r>
      </text>
    </comment>
    <comment ref="M17" authorId="0" shapeId="0" xr:uid="{00000000-0006-0000-0E00-000020000000}">
      <text>
        <r>
          <rPr>
            <b/>
            <sz val="9"/>
            <color indexed="81"/>
            <rFont val="Calibri"/>
            <family val="2"/>
          </rPr>
          <t>Megan Newcombe:</t>
        </r>
        <r>
          <rPr>
            <sz val="9"/>
            <color indexed="81"/>
            <rFont val="Calibri"/>
            <family val="2"/>
          </rPr>
          <t xml:space="preserve">
Upper bound provided by Hauri et al. 2006</t>
        </r>
      </text>
    </comment>
    <comment ref="J18" authorId="0" shapeId="0" xr:uid="{00000000-0006-0000-0E00-000021000000}">
      <text>
        <r>
          <rPr>
            <b/>
            <sz val="9"/>
            <color indexed="81"/>
            <rFont val="Calibri"/>
            <family val="2"/>
          </rPr>
          <t>Megan Newcombe:</t>
        </r>
        <r>
          <rPr>
            <sz val="9"/>
            <color indexed="81"/>
            <rFont val="Calibri"/>
            <family val="2"/>
          </rPr>
          <t xml:space="preserve">
Hauri et al. 2006
</t>
        </r>
      </text>
    </comment>
    <comment ref="K18" authorId="0" shapeId="0" xr:uid="{00000000-0006-0000-0E00-000022000000}">
      <text>
        <r>
          <rPr>
            <b/>
            <sz val="9"/>
            <color indexed="81"/>
            <rFont val="Calibri"/>
            <family val="2"/>
          </rPr>
          <t>Megan Newcombe:</t>
        </r>
        <r>
          <rPr>
            <sz val="9"/>
            <color indexed="81"/>
            <rFont val="Calibri"/>
            <family val="2"/>
          </rPr>
          <t xml:space="preserve">
Hauri et al. 2006; selected by Dalou et al. 2014</t>
        </r>
      </text>
    </comment>
    <comment ref="L18" authorId="0" shapeId="0" xr:uid="{00000000-0006-0000-0E00-000023000000}">
      <text>
        <r>
          <rPr>
            <b/>
            <sz val="9"/>
            <color indexed="81"/>
            <rFont val="Calibri"/>
            <family val="2"/>
          </rPr>
          <t>Megan Newcombe:</t>
        </r>
        <r>
          <rPr>
            <sz val="9"/>
            <color indexed="81"/>
            <rFont val="Calibri"/>
            <family val="2"/>
          </rPr>
          <t xml:space="preserve">
Callegaro et al. 2020</t>
        </r>
      </text>
    </comment>
    <comment ref="M18" authorId="0" shapeId="0" xr:uid="{00000000-0006-0000-0E00-000024000000}">
      <text>
        <r>
          <rPr>
            <b/>
            <sz val="9"/>
            <color indexed="81"/>
            <rFont val="Calibri"/>
            <family val="2"/>
          </rPr>
          <t>Megan Newcombe:</t>
        </r>
        <r>
          <rPr>
            <sz val="9"/>
            <color indexed="81"/>
            <rFont val="Calibri"/>
            <family val="2"/>
          </rPr>
          <t xml:space="preserve">
Hauri et al. 2006</t>
        </r>
      </text>
    </comment>
    <comment ref="J20" authorId="0" shapeId="0" xr:uid="{00000000-0006-0000-0E00-000025000000}">
      <text>
        <r>
          <rPr>
            <b/>
            <sz val="9"/>
            <color indexed="81"/>
            <rFont val="Calibri"/>
            <family val="2"/>
          </rPr>
          <t>Megan Newcombe:</t>
        </r>
        <r>
          <rPr>
            <sz val="9"/>
            <color indexed="81"/>
            <rFont val="Calibri"/>
            <family val="2"/>
          </rPr>
          <t xml:space="preserve">
Dobson et al. 1995 low Al2O3 opx partitioning; described in Hauri et al. 2006</t>
        </r>
      </text>
    </comment>
    <comment ref="K20" authorId="0" shapeId="0" xr:uid="{00000000-0006-0000-0E00-000026000000}">
      <text>
        <r>
          <rPr>
            <b/>
            <sz val="9"/>
            <color indexed="81"/>
            <rFont val="Calibri"/>
            <family val="2"/>
          </rPr>
          <t>Megan Newcombe:</t>
        </r>
        <r>
          <rPr>
            <sz val="9"/>
            <color indexed="81"/>
            <rFont val="Calibri"/>
            <family val="2"/>
          </rPr>
          <t xml:space="preserve">
Hauri et al. 2006</t>
        </r>
      </text>
    </comment>
    <comment ref="L20" authorId="0" shapeId="0" xr:uid="{00000000-0006-0000-0E00-000027000000}">
      <text>
        <r>
          <rPr>
            <b/>
            <sz val="9"/>
            <color indexed="81"/>
            <rFont val="Calibri"/>
            <family val="2"/>
          </rPr>
          <t>Megan Newcombe:</t>
        </r>
        <r>
          <rPr>
            <sz val="9"/>
            <color indexed="81"/>
            <rFont val="Calibri"/>
            <family val="2"/>
          </rPr>
          <t xml:space="preserve">
Callegaro et al. 2020
</t>
        </r>
      </text>
    </comment>
    <comment ref="M20" authorId="0" shapeId="0" xr:uid="{00000000-0006-0000-0E00-000028000000}">
      <text>
        <r>
          <rPr>
            <b/>
            <sz val="9"/>
            <color indexed="81"/>
            <rFont val="Calibri"/>
            <family val="2"/>
          </rPr>
          <t>Megan Newcombe:</t>
        </r>
        <r>
          <rPr>
            <sz val="9"/>
            <color indexed="81"/>
            <rFont val="Calibri"/>
            <family val="2"/>
          </rPr>
          <t xml:space="preserve">
Upper bound provided by Hauri et al. 2006</t>
        </r>
      </text>
    </comment>
    <comment ref="J21" authorId="0" shapeId="0" xr:uid="{00000000-0006-0000-0E00-000029000000}">
      <text>
        <r>
          <rPr>
            <b/>
            <sz val="9"/>
            <color indexed="81"/>
            <rFont val="Calibri"/>
            <family val="2"/>
          </rPr>
          <t>Megan Newcombe:</t>
        </r>
        <r>
          <rPr>
            <sz val="9"/>
            <color indexed="81"/>
            <rFont val="Calibri"/>
            <family val="2"/>
          </rPr>
          <t xml:space="preserve">
Hauri et al. 2006
</t>
        </r>
      </text>
    </comment>
    <comment ref="K21" authorId="0" shapeId="0" xr:uid="{00000000-0006-0000-0E00-00002A000000}">
      <text>
        <r>
          <rPr>
            <b/>
            <sz val="9"/>
            <color indexed="81"/>
            <rFont val="Calibri"/>
            <family val="2"/>
          </rPr>
          <t>Megan Newcombe:</t>
        </r>
        <r>
          <rPr>
            <sz val="9"/>
            <color indexed="81"/>
            <rFont val="Calibri"/>
            <family val="2"/>
          </rPr>
          <t xml:space="preserve">
Hauri et al. 2006; selected by Dalou et al. 2014</t>
        </r>
      </text>
    </comment>
    <comment ref="L21" authorId="0" shapeId="0" xr:uid="{00000000-0006-0000-0E00-00002B000000}">
      <text>
        <r>
          <rPr>
            <b/>
            <sz val="9"/>
            <color indexed="81"/>
            <rFont val="Calibri"/>
            <family val="2"/>
          </rPr>
          <t>Megan Newcombe:</t>
        </r>
        <r>
          <rPr>
            <sz val="9"/>
            <color indexed="81"/>
            <rFont val="Calibri"/>
            <family val="2"/>
          </rPr>
          <t xml:space="preserve">
Callegaro et al. 2020</t>
        </r>
      </text>
    </comment>
    <comment ref="M21" authorId="0" shapeId="0" xr:uid="{00000000-0006-0000-0E00-00002C000000}">
      <text>
        <r>
          <rPr>
            <b/>
            <sz val="9"/>
            <color indexed="81"/>
            <rFont val="Calibri"/>
            <family val="2"/>
          </rPr>
          <t>Megan Newcombe:</t>
        </r>
        <r>
          <rPr>
            <sz val="9"/>
            <color indexed="81"/>
            <rFont val="Calibri"/>
            <family val="2"/>
          </rPr>
          <t xml:space="preserve">
Hauri et al. 2006</t>
        </r>
      </text>
    </comment>
  </commentList>
</comments>
</file>

<file path=xl/sharedStrings.xml><?xml version="1.0" encoding="utf-8"?>
<sst xmlns="http://schemas.openxmlformats.org/spreadsheetml/2006/main" count="1424" uniqueCount="717">
  <si>
    <t>12C/30Si</t>
  </si>
  <si>
    <t>+/-</t>
  </si>
  <si>
    <t>31P/30Si</t>
  </si>
  <si>
    <t>32S/30Si</t>
  </si>
  <si>
    <t>519-4-1.ais</t>
  </si>
  <si>
    <t>Suprasil@1.ais</t>
  </si>
  <si>
    <t>16OH/30Si</t>
  </si>
  <si>
    <t>19F/30Si</t>
  </si>
  <si>
    <t>35Cl/30Si</t>
  </si>
  <si>
    <t>H2O wt%</t>
  </si>
  <si>
    <t>CO2 ppm</t>
  </si>
  <si>
    <t>F ppm</t>
  </si>
  <si>
    <t>P ppm</t>
  </si>
  <si>
    <t>S ppm</t>
  </si>
  <si>
    <t>Cl ppm</t>
  </si>
  <si>
    <t>519-4-1@1.ais</t>
  </si>
  <si>
    <t>519-4-1@2.ais</t>
  </si>
  <si>
    <t>519-4-1@3.ais</t>
  </si>
  <si>
    <t>1833-1@4.ais</t>
  </si>
  <si>
    <t>1833-1@5.ais</t>
  </si>
  <si>
    <t>1833-1@6.ais</t>
  </si>
  <si>
    <t>Suprasil@2.ais</t>
  </si>
  <si>
    <t>Suprasil@3.ais</t>
  </si>
  <si>
    <t>519-4-1@4.ais</t>
  </si>
  <si>
    <t>SynFo100@7.ais</t>
  </si>
  <si>
    <t>SynFo100@8.ais</t>
  </si>
  <si>
    <t>SynFo100@9.ais</t>
  </si>
  <si>
    <t>SynFo68@10.ais</t>
  </si>
  <si>
    <t>SynFo68@11.ais</t>
  </si>
  <si>
    <t>SynFo68@12.ais</t>
  </si>
  <si>
    <t>KLV-23ol@13.ais</t>
  </si>
  <si>
    <t>KLV-23ol@14.ais</t>
  </si>
  <si>
    <t>KLV-23ol@15.ais</t>
  </si>
  <si>
    <t>GRR1012ol@16.ais</t>
  </si>
  <si>
    <t>GRR1012ol@17.ais</t>
  </si>
  <si>
    <t>GRR1012ol@18.ais</t>
  </si>
  <si>
    <t>ROM177@19.ais</t>
  </si>
  <si>
    <t>ROM177@20.ais</t>
  </si>
  <si>
    <t>ROM177@21.ais</t>
  </si>
  <si>
    <t>ROM250-13ol@22.ais</t>
  </si>
  <si>
    <t>ROM250-13ol@23.ais</t>
  </si>
  <si>
    <t>ROM250-13ol@24.ais</t>
  </si>
  <si>
    <t>suprasil@25.ais</t>
  </si>
  <si>
    <t>suprasil@26.ais</t>
  </si>
  <si>
    <t>suprasil@27.ais</t>
  </si>
  <si>
    <t>H2O Blank (ppm)</t>
  </si>
  <si>
    <t>Glasses</t>
  </si>
  <si>
    <t>Olivines</t>
  </si>
  <si>
    <t>SiO2 (wt%)</t>
  </si>
  <si>
    <t>SiO2/50</t>
  </si>
  <si>
    <t>12C/30Si*(SiO2/50)</t>
  </si>
  <si>
    <t>16OH/30Si*(SiO2/50)</t>
  </si>
  <si>
    <t>19F/30Si*(SiO2/50)</t>
  </si>
  <si>
    <t>31P/30Si*(SiO2/50)</t>
  </si>
  <si>
    <t>32S/30Si*(SiO2/50)</t>
  </si>
  <si>
    <t>35Cl/30Si*(SiO2/50)</t>
  </si>
  <si>
    <t>H2O (ppm)</t>
  </si>
  <si>
    <t>Calibration curve slopes</t>
  </si>
  <si>
    <t>Olivine</t>
  </si>
  <si>
    <t>Glass</t>
  </si>
  <si>
    <t>OPX</t>
  </si>
  <si>
    <t>CPX</t>
  </si>
  <si>
    <t>519-4-1@28.ais</t>
  </si>
  <si>
    <t>519-4-1@29.ais</t>
  </si>
  <si>
    <t>519-4-1@30.ais</t>
  </si>
  <si>
    <t>India_En@31.ais</t>
  </si>
  <si>
    <t>India_En@32.ais</t>
  </si>
  <si>
    <t>ROM273-opx@33.ais</t>
  </si>
  <si>
    <t>ROM273-opx@34.ais</t>
  </si>
  <si>
    <t>ROM273-opx@35.ais</t>
  </si>
  <si>
    <t>KBH-1opx@36.ais</t>
  </si>
  <si>
    <t>KBH-1opx@37.ais</t>
  </si>
  <si>
    <t>KBH-1opx@38.ais</t>
  </si>
  <si>
    <t>CM58ol@39.ais</t>
  </si>
  <si>
    <t>CM58ol@40.ais</t>
  </si>
  <si>
    <t>CM58ol@41.ais</t>
  </si>
  <si>
    <t>CM58cpx@42.ais</t>
  </si>
  <si>
    <t>CM58cpx@43.ais</t>
  </si>
  <si>
    <t>CM58cpx@44.ais</t>
  </si>
  <si>
    <t>PMR-53heat-cpx@45.ais</t>
  </si>
  <si>
    <t>PMR-53heat-cpx@46.ais</t>
  </si>
  <si>
    <t>PMR-53heat-cpx@47.ais</t>
  </si>
  <si>
    <t>PMR-53cpx@48.ais</t>
  </si>
  <si>
    <t>PMR-53cpx@49.ais</t>
  </si>
  <si>
    <t>PMR-53cpx@50.ais</t>
  </si>
  <si>
    <t>ROM271-10cpx@51.ais</t>
  </si>
  <si>
    <t>ROM271-10cpx@52.ais</t>
  </si>
  <si>
    <t>ROM271-10cpx@53.ais</t>
  </si>
  <si>
    <t>ROM271-16cpx@54.ais</t>
  </si>
  <si>
    <t>ROM271-16cpx@55.ais</t>
  </si>
  <si>
    <t>ROM271-16cpx@56.ais</t>
  </si>
  <si>
    <t>ROM271-21cpx@57.ais</t>
  </si>
  <si>
    <t>ROM271-21cpx@58.ais</t>
  </si>
  <si>
    <t>ROM271-21cpx@59.ais</t>
  </si>
  <si>
    <t>CM68cpx@60.ais</t>
  </si>
  <si>
    <t>CM68cpx@61.ais</t>
  </si>
  <si>
    <t>CM68cpx@62.ais</t>
  </si>
  <si>
    <t>suprasil@63.ais</t>
  </si>
  <si>
    <t>suprasil@64.ais</t>
  </si>
  <si>
    <t>Sample</t>
  </si>
  <si>
    <t>herasil@106.ais</t>
  </si>
  <si>
    <t>suprasil@122.ais</t>
  </si>
  <si>
    <t>Analysis #</t>
  </si>
  <si>
    <t>herasil@125.ais</t>
  </si>
  <si>
    <t>Suprasil@126.ais</t>
  </si>
  <si>
    <t>Herasil@127.ais</t>
  </si>
  <si>
    <t>Herasil@128.ais</t>
  </si>
  <si>
    <t>519-4-1@129.ais</t>
  </si>
  <si>
    <t>519-4-1@130.ais</t>
  </si>
  <si>
    <t>1833-1@131.ais</t>
  </si>
  <si>
    <t>1833-1@132.ais</t>
  </si>
  <si>
    <t>Tuesday</t>
  </si>
  <si>
    <t>Thursday</t>
  </si>
  <si>
    <t>Monday</t>
  </si>
  <si>
    <t>ROM177@133.ais</t>
  </si>
  <si>
    <t>ROM177@134.ais</t>
  </si>
  <si>
    <t>CM58ol@135.ais</t>
  </si>
  <si>
    <t>CM58ol@136.ais</t>
  </si>
  <si>
    <t>ROM273opx@137.ais</t>
  </si>
  <si>
    <t>ROM273opx@138.ais</t>
  </si>
  <si>
    <t>KBH1opx@139.ais</t>
  </si>
  <si>
    <t>KBH1opx@140.ais</t>
  </si>
  <si>
    <t>ROM271-16cpx@141.ais</t>
  </si>
  <si>
    <t>ROM271-16cpx@142.ais</t>
  </si>
  <si>
    <t>ROM271-10cpx@143.ais</t>
  </si>
  <si>
    <t>ROM271-10cpx@144.ais</t>
  </si>
  <si>
    <t>KBH-1opx@145.ais</t>
  </si>
  <si>
    <t>KBH-1opx@146.ais</t>
  </si>
  <si>
    <t>synFo100@147.ais</t>
  </si>
  <si>
    <t>519@3.ais</t>
  </si>
  <si>
    <t>519@2.ais</t>
  </si>
  <si>
    <t>suprasil@4.ais</t>
  </si>
  <si>
    <t>suprasil@5.ais</t>
  </si>
  <si>
    <t>herasil@6.ais</t>
  </si>
  <si>
    <t>herasil@7.ais</t>
  </si>
  <si>
    <t>NWA10132_opx1_core1@8.ais</t>
  </si>
  <si>
    <t>NWA10132_opx2_core1@9.ais</t>
  </si>
  <si>
    <t>NWA10132_ol1_core1@10.ais</t>
  </si>
  <si>
    <t>Suprasil@11.ais</t>
  </si>
  <si>
    <t>Suprasil@12.ais</t>
  </si>
  <si>
    <t>Suprasil@13.ais</t>
  </si>
  <si>
    <t>10132_opx2_core2@14.ais</t>
  </si>
  <si>
    <t>10132_ol2_core1@15.ais</t>
  </si>
  <si>
    <t>10132_ol2_core2@16.ais</t>
  </si>
  <si>
    <t>10132_opx3_core1@17.ais</t>
  </si>
  <si>
    <t>10132_ol3_core1@18.ais</t>
  </si>
  <si>
    <t>10132_feldspar1_core1@19.ais</t>
  </si>
  <si>
    <t>10132_olivine4_core1@20.ais</t>
  </si>
  <si>
    <t>10132_olivine4_core2@21.ais</t>
  </si>
  <si>
    <t>suprasil@22.ais</t>
  </si>
  <si>
    <t>suprasil@23.ais</t>
  </si>
  <si>
    <t>519@24.ais</t>
  </si>
  <si>
    <t>herasil@25.ais</t>
  </si>
  <si>
    <t>8777b_opx1_core1@26.ais</t>
  </si>
  <si>
    <t>8777b_opx1_c2e@27.ais</t>
  </si>
  <si>
    <t>8777b_opx1_c2e@28.ais</t>
  </si>
  <si>
    <t>8777b_opx1_c2e@29.ais</t>
  </si>
  <si>
    <t>8777b_opx1_c2e@30.ais</t>
  </si>
  <si>
    <t>8777b_opx1_c2e@31.ais</t>
  </si>
  <si>
    <t>8777b_opx1_c2e@32.ais</t>
  </si>
  <si>
    <t>8777b_opx1_c2e@33.ais</t>
  </si>
  <si>
    <t>8777a_opx1_core1@34.ais</t>
  </si>
  <si>
    <t>8777a_opx1__chain1_c2e@35.ais</t>
  </si>
  <si>
    <t>8777a_opx1__chain1_c2e@36.ais</t>
  </si>
  <si>
    <t>8777a_opx1__chain1_c2e@37.ais</t>
  </si>
  <si>
    <t>8777a_opx1__chain1_c2e@38.ais</t>
  </si>
  <si>
    <t>8777a_opx1__chain1_c2e@39.ais</t>
  </si>
  <si>
    <t>8777a_opx1__chain1_c2e@40.ais</t>
  </si>
  <si>
    <t>Suprasil@41.ais</t>
  </si>
  <si>
    <t>suprasil@42.ais</t>
  </si>
  <si>
    <t>herasil@43.ais</t>
  </si>
  <si>
    <t>herasil@44.ais</t>
  </si>
  <si>
    <t>519@45.ais</t>
  </si>
  <si>
    <t>519@46.ais</t>
  </si>
  <si>
    <t>NWA10132_opx2_core2@47.ais</t>
  </si>
  <si>
    <t>NWA10132_ol1_core2@48.ais</t>
  </si>
  <si>
    <t>NWA10132_ol1_core3@49.ais</t>
  </si>
  <si>
    <t>AchonM2_suprasil@50.ais</t>
  </si>
  <si>
    <t>519@51.ais</t>
  </si>
  <si>
    <t>herasil@52.ais</t>
  </si>
  <si>
    <t>GRR@53.ais</t>
  </si>
  <si>
    <t>GRR@54.ais</t>
  </si>
  <si>
    <t>6704_ol3_core1@55.ais</t>
  </si>
  <si>
    <t>suprasil@56.ais</t>
  </si>
  <si>
    <t>GRR@57.ais</t>
  </si>
  <si>
    <t>suprasil@58.ais</t>
  </si>
  <si>
    <t>suprasil@59.ais</t>
  </si>
  <si>
    <t>NWA6704_ol3_core2@60.ais</t>
  </si>
  <si>
    <t>NWA6704_opx1_spot4@61.ais</t>
  </si>
  <si>
    <t>NWA6962_ol2_c2e@62.ais</t>
  </si>
  <si>
    <t>NWA6962_ol2_c2e@63.ais</t>
  </si>
  <si>
    <t>NWA6962_ol2_c2e@65.ais</t>
  </si>
  <si>
    <t>NWA6962_ol2_c2e@66.ais</t>
  </si>
  <si>
    <t>NWA6962_ol3_c2e@67.ais</t>
  </si>
  <si>
    <t>NWA6962_ol3_c2e@68.ais</t>
  </si>
  <si>
    <t>NWA6962_ol3_c2e@69.ais</t>
  </si>
  <si>
    <t>NWA6962_ol3_c2e@70.ais</t>
  </si>
  <si>
    <t>NWA6962_ol3_c2e@71.ais</t>
  </si>
  <si>
    <t>suprasil@72.ais</t>
  </si>
  <si>
    <t>suprasil@73.ais</t>
  </si>
  <si>
    <t>Suprasil@74.ais</t>
  </si>
  <si>
    <t>suprasil@75.ais</t>
  </si>
  <si>
    <t>519@76.ais</t>
  </si>
  <si>
    <t>herasil@77.ais</t>
  </si>
  <si>
    <t>herasil@78.ais</t>
  </si>
  <si>
    <t>GRR@79.ais</t>
  </si>
  <si>
    <t>519@80.ais</t>
  </si>
  <si>
    <t>suprasil@81.ais</t>
  </si>
  <si>
    <t>herasil@82.ais</t>
  </si>
  <si>
    <t>NWA6962_MI_ol2@83.ais</t>
  </si>
  <si>
    <t>11558_px_c2e@84.ais</t>
  </si>
  <si>
    <t>11558_px_c2e@85.ais</t>
  </si>
  <si>
    <t>11558_px_c2e@86.ais</t>
  </si>
  <si>
    <t>11558_px_c2e@87.ais</t>
  </si>
  <si>
    <t>11558_px_c2e@88.ais</t>
  </si>
  <si>
    <t>11558_fspar1_c2e@89.ais</t>
  </si>
  <si>
    <t>11558_fspar1_c2e@90.ais</t>
  </si>
  <si>
    <t>11558_fspar1_c2e@91.ais</t>
  </si>
  <si>
    <t>11558_groundmass@92.ais</t>
  </si>
  <si>
    <t>NWA8409_px1_core1@93.ais</t>
  </si>
  <si>
    <t>NWA8409_px1_core2@94.ais</t>
  </si>
  <si>
    <t>likely contaminated - didn't do check peaks on all elements</t>
  </si>
  <si>
    <t>checked for contamination - avoided big hotspots in 32S</t>
  </si>
  <si>
    <t>NWA8409_px2_core1@95.ais</t>
  </si>
  <si>
    <t>NWA8409_fspar1_core1@96.ais</t>
  </si>
  <si>
    <t>suprasil@97.ais</t>
  </si>
  <si>
    <t>NWA2788_ol1_core1@98.ais</t>
  </si>
  <si>
    <t>NWA2788_opx1_core1@99.ais</t>
  </si>
  <si>
    <t>NWA2788_ol2_core1@100.ais</t>
  </si>
  <si>
    <t>checked all peaks</t>
  </si>
  <si>
    <t>NWA2788_ol2_core2@101.ais</t>
  </si>
  <si>
    <t>NWA2788_opx2_core1@102.ais</t>
  </si>
  <si>
    <t>NWA2788_opx2_core2@103.ais</t>
  </si>
  <si>
    <t>NWA2788_ol3_core1@104.ais</t>
  </si>
  <si>
    <t>NWA2788_ol3_core2@105.ais</t>
  </si>
  <si>
    <t>checked all peaks; this is cpx!!</t>
  </si>
  <si>
    <t>NWA2788_cpx2_core1@106.ais</t>
  </si>
  <si>
    <t>NWA2788_ol4_core1@107.ais</t>
  </si>
  <si>
    <t>suprasil@108.ais</t>
  </si>
  <si>
    <t>suprasil@1.ais</t>
  </si>
  <si>
    <t>Friday May 24</t>
  </si>
  <si>
    <t>suprasil@2.ais</t>
  </si>
  <si>
    <t>1833@5.ais</t>
  </si>
  <si>
    <t>1833@6.ais</t>
  </si>
  <si>
    <t>1846-12@7.ais</t>
  </si>
  <si>
    <t>1846-12@8.ais</t>
  </si>
  <si>
    <t>1833-11@9.ais</t>
  </si>
  <si>
    <t>WOK28-3@11.ais</t>
  </si>
  <si>
    <t>1833-11@10.ais</t>
  </si>
  <si>
    <t>WOK28-3@12.ais</t>
  </si>
  <si>
    <t>1654-3@13.ais</t>
  </si>
  <si>
    <t>1654-3@14.ais</t>
  </si>
  <si>
    <t>synfo100@15.ais</t>
  </si>
  <si>
    <t>synfo100@16.ais</t>
  </si>
  <si>
    <t>synfo100@17.ais</t>
  </si>
  <si>
    <t>synfo68@18.ais</t>
  </si>
  <si>
    <t>synfo68@19.ais</t>
  </si>
  <si>
    <t>KLV-23ol@20.ais</t>
  </si>
  <si>
    <t>KLV-23ol@21.ais</t>
  </si>
  <si>
    <t>GRR1012@22.ais</t>
  </si>
  <si>
    <t>GRR1012@23.ais</t>
  </si>
  <si>
    <t>ROM177@24.ais</t>
  </si>
  <si>
    <t>ROM177@25.ais</t>
  </si>
  <si>
    <t>ROM250-13@26.ais</t>
  </si>
  <si>
    <t>ROM250-13@27.ais</t>
  </si>
  <si>
    <t>ROM273-opx@28.ais</t>
  </si>
  <si>
    <t>ROM273-opx@29.ais</t>
  </si>
  <si>
    <t>KBH-1-opx@30.ais</t>
  </si>
  <si>
    <t>KBH-1-opx@31.ais</t>
  </si>
  <si>
    <t>GRRol@32.ais</t>
  </si>
  <si>
    <t>GRRol@33.ais</t>
  </si>
  <si>
    <t>519-chipa@34.ais</t>
  </si>
  <si>
    <t>519-chipa@35.ais</t>
  </si>
  <si>
    <t>519-chipa@36.ais</t>
  </si>
  <si>
    <t>NWA6704_ol3_core1@37.ais</t>
  </si>
  <si>
    <t>NWA6704_ol3_core2@38.ais</t>
  </si>
  <si>
    <t>suprasil@39.ais</t>
  </si>
  <si>
    <t>GRRol@40.ais</t>
  </si>
  <si>
    <t>GRRol@41.ais</t>
  </si>
  <si>
    <t>GRRol@42.ais</t>
  </si>
  <si>
    <t>NWA6704_ol3_core3@44.ais</t>
  </si>
  <si>
    <t>Notes</t>
  </si>
  <si>
    <t>First high H2O cycle removed</t>
  </si>
  <si>
    <t>NWA6704_ol5_May19chain@47.ais</t>
  </si>
  <si>
    <t>NWA6704_ol5_May19chain@48.ais</t>
  </si>
  <si>
    <t>NWA6704_ol5_May19chain@49.ais</t>
  </si>
  <si>
    <t>NWA6704_ol5_May19chain@50.ais</t>
  </si>
  <si>
    <t>GRRol@51.ais</t>
  </si>
  <si>
    <t>NWA6704_ol5_May19chain@45.ais</t>
  </si>
  <si>
    <t>NWA6704_ol5_May19chain@46.ais</t>
  </si>
  <si>
    <t>GRRol@52.ais</t>
  </si>
  <si>
    <t>TUESDAY</t>
  </si>
  <si>
    <t>MONDAY</t>
  </si>
  <si>
    <t>suprasil@53.ais</t>
  </si>
  <si>
    <t>NWA6704_opx1_maychain1@54.ais</t>
  </si>
  <si>
    <t>NWA6704_opx1_maychain1@55.ais</t>
  </si>
  <si>
    <t>NWA6704_opx1_maychain1@56.ais</t>
  </si>
  <si>
    <t>NWA6704_opx1_maychain1@57.ais</t>
  </si>
  <si>
    <t>NWA6704_opx1_maychain1@58.ais</t>
  </si>
  <si>
    <t>NWA6704_opx1_maychain1@59.ais</t>
  </si>
  <si>
    <t>NWA6704_opx1_maychain1@60.ais</t>
  </si>
  <si>
    <t>NWA6704_opx2_maychain1@61.ais</t>
  </si>
  <si>
    <t>NWA6704_opx2_maychain1@62.ais</t>
  </si>
  <si>
    <t>NWA6704_opx2_maychain1@63.ais</t>
  </si>
  <si>
    <t>NWA6704_opx2_maychain1@64.ais</t>
  </si>
  <si>
    <t>NWA6704_opx2_maychain1@65.ais</t>
  </si>
  <si>
    <t>NWA6704_opx2_maychain1@66.ais</t>
  </si>
  <si>
    <t>GRRol@67.ais</t>
  </si>
  <si>
    <t>519-4-1@68.ais</t>
  </si>
  <si>
    <t>herasil@69.ais</t>
  </si>
  <si>
    <t>herasil@70.ais</t>
  </si>
  <si>
    <t>suprasil@71.ais</t>
  </si>
  <si>
    <t>GRRol@72.ais</t>
  </si>
  <si>
    <t>NWA6704_ol1chain@73.ais</t>
  </si>
  <si>
    <t>NWA6704_ol1chain@74.ais</t>
  </si>
  <si>
    <t>NWA6704_ol1chain@76.ais</t>
  </si>
  <si>
    <t>NWA6704_ol1chain@75.ais</t>
  </si>
  <si>
    <t>NWA6704_ol1chain@77.ais</t>
  </si>
  <si>
    <t>NWA6704_opx3chain@78.ais</t>
  </si>
  <si>
    <t>NWA6704_opx3chain@79.ais</t>
  </si>
  <si>
    <t>NWA6704_opx3chain@80.ais</t>
  </si>
  <si>
    <t>NWA6704_opx3chain@81.ais</t>
  </si>
  <si>
    <t>NWA6704_ol1_edgepoint@82.ais</t>
  </si>
  <si>
    <t>NWA6704_ol2_maychain@83.ais</t>
  </si>
  <si>
    <t>NWA6704_ol2_maychain@84.ais</t>
  </si>
  <si>
    <t>NWA6704_ol2_maychain@85.ais</t>
  </si>
  <si>
    <t>NWA6704_ol2_maychain@86.ais</t>
  </si>
  <si>
    <t>NWA6704_ol2_maychain@87.ais</t>
  </si>
  <si>
    <t>NWA6704_ol2_maychain@88.ais</t>
  </si>
  <si>
    <t>NWA6704_ol2_maychain@89.ais</t>
  </si>
  <si>
    <t>NWA6704_ol2_maychain@90.ais</t>
  </si>
  <si>
    <t>NWA6704_ol2_maychain@91.ais</t>
  </si>
  <si>
    <t>NWA6704_ol4_maychain@92.ais</t>
  </si>
  <si>
    <t>NWA6704_ol4_maychain@93.ais</t>
  </si>
  <si>
    <t>NWA6704_ol4_maychain@94.ais</t>
  </si>
  <si>
    <t>NWA6704_ol4_maychain@95.ais</t>
  </si>
  <si>
    <t>NWA6704_ol4_maychain@96.ais</t>
  </si>
  <si>
    <t>NWA6704_ol4_maychain@97.ais</t>
  </si>
  <si>
    <t>NWA6704_ol4_maychain@98.ais</t>
  </si>
  <si>
    <t>NWA6704_ol4_maychain@99.ais</t>
  </si>
  <si>
    <t>NWA6704_ol4_maychain@100.ais</t>
  </si>
  <si>
    <t>NWA6704_ol4_maychain@101.ais</t>
  </si>
  <si>
    <t>GRRol@102.ais</t>
  </si>
  <si>
    <t>GRRol@103.ais</t>
  </si>
  <si>
    <t>suprasil@103.ais</t>
  </si>
  <si>
    <t>Wednesday - note that last night's runs may have used old water calibration. Checked water calib prior to weds analyses and blank seem consistent with tues pm, so not worried</t>
  </si>
  <si>
    <t>519-4-1a@104.ais</t>
  </si>
  <si>
    <t>overlapped another analysis crater by mistake? Checking another point just in case</t>
  </si>
  <si>
    <t>519-4-1a@105.ais</t>
  </si>
  <si>
    <t>NWA6962_ol1_maychain@107.ais</t>
  </si>
  <si>
    <t>NWA6962_ol1_maychain@108.ais</t>
  </si>
  <si>
    <t>NWA6962_ol1_maychain@109.ais</t>
  </si>
  <si>
    <t>NWA6962_ol1_maychain@110.ais</t>
  </si>
  <si>
    <t>NWA6962_ol1_maychain@111.ais</t>
  </si>
  <si>
    <t>NWA6962_ol1_maychain@112.ais</t>
  </si>
  <si>
    <t>NWA6962_ol4_maychain@113.ais</t>
  </si>
  <si>
    <t>NWA6962_ol4_maychain@114.ais</t>
  </si>
  <si>
    <t>NWA6962_ol4_maychain@115.ais</t>
  </si>
  <si>
    <t>NWA6962_ol4_maychain@116.ais</t>
  </si>
  <si>
    <t>NWA6962_ol4_maychain@117.ais</t>
  </si>
  <si>
    <t>NWA6962_ol4_maychain@118.ais</t>
  </si>
  <si>
    <t>NWA6962_phosphate1@119.ais</t>
  </si>
  <si>
    <t>NWA6962_cpx1may@120.ais</t>
  </si>
  <si>
    <t>GRRol@121.ais</t>
  </si>
  <si>
    <t>519-4-1a@123.ais</t>
  </si>
  <si>
    <t>herasil@124.ais</t>
  </si>
  <si>
    <t>after minor re-tune of e-gun by J</t>
  </si>
  <si>
    <t>charging spiders</t>
  </si>
  <si>
    <t>NWA6962_ol3_wedspm_maychain@126.ais</t>
  </si>
  <si>
    <t>NWA6962_ol3_wedspm_maychain@127.ais</t>
  </si>
  <si>
    <t>NWA6962_ol3_wedspm_maychain@128.ais</t>
  </si>
  <si>
    <t>NWA6962_ol3_wedspm_maychain@129.ais</t>
  </si>
  <si>
    <t>NWA6962_ol3_wedspm_maychain@130.ais</t>
  </si>
  <si>
    <t>NWA6962_ol2_wedspm_maychain@131.ais</t>
  </si>
  <si>
    <t>NWA6962_ol2_wedspm_maychain@132.ais</t>
  </si>
  <si>
    <t>NWA6962_ol2_wedspm_maychain@133.ais</t>
  </si>
  <si>
    <t>NWA6962_ol2_wedspm_maychain@134.ais</t>
  </si>
  <si>
    <t>NWA6962_ol2_wedspm_maychain@135.ais</t>
  </si>
  <si>
    <t>GRRol@136.ais</t>
  </si>
  <si>
    <t>GRRol@137.ais</t>
  </si>
  <si>
    <t>519-4-1d@138.ais</t>
  </si>
  <si>
    <t>519-4-1d@139.ais</t>
  </si>
  <si>
    <t>suprasil@140.ais</t>
  </si>
  <si>
    <t>suprasil@141.ais</t>
  </si>
  <si>
    <t>herasil@142.ais</t>
  </si>
  <si>
    <t>herasil@143.ais</t>
  </si>
  <si>
    <t>NWA2788_ol4_1@144.ais</t>
  </si>
  <si>
    <t>NWA2788_opx2_3@145.ais</t>
  </si>
  <si>
    <t>NWA2788_opx3chain@146.ais</t>
  </si>
  <si>
    <t>NWA2788_opx3chain@147.ais</t>
  </si>
  <si>
    <t>NWA2788_opx3chain@148.ais</t>
  </si>
  <si>
    <t>NWA2788_opx3chain@149.ais</t>
  </si>
  <si>
    <t>NWA2788_ol5chain@150.ais</t>
  </si>
  <si>
    <t>NWA2788_ol5chain@151.ais</t>
  </si>
  <si>
    <t>NWA2788_ol5chain@152.ais</t>
  </si>
  <si>
    <t>NWA2788_ol6chain@153.ais</t>
  </si>
  <si>
    <t>NWA2788_ol6chain@154.ais</t>
  </si>
  <si>
    <t>NWA2788_ol6chain@155.ais</t>
  </si>
  <si>
    <t>NWA2788_opx4chain@156.ais</t>
  </si>
  <si>
    <t>NWA2788_opx4chain@157.ais</t>
  </si>
  <si>
    <t>NWA2788_opx4chain@158.ais</t>
  </si>
  <si>
    <t>GRRol@159.ais</t>
  </si>
  <si>
    <t>GRRol@160.ais</t>
  </si>
  <si>
    <t>suprasil@163.ais</t>
  </si>
  <si>
    <t>suprasil@164.ais</t>
  </si>
  <si>
    <t>519-4-1d@161.ais</t>
  </si>
  <si>
    <t>519-4-1d@162.ais</t>
  </si>
  <si>
    <t>NWA8409_fspar1_core2may@166.ais</t>
  </si>
  <si>
    <t>NWA8409_fspar1_core2may@167.ais</t>
  </si>
  <si>
    <t>NWA8409_fspar1_core2may@168.ais</t>
  </si>
  <si>
    <t>NWA8409_px1_core3may@169.ais</t>
  </si>
  <si>
    <t>NWA8409_px1_core3may@170.ais</t>
  </si>
  <si>
    <t>NWA8409_px2_core2may@171.ais</t>
  </si>
  <si>
    <t>NWA11558_px1_may@172.ais</t>
  </si>
  <si>
    <t>NWA11558_fspar1_may@173.ais</t>
  </si>
  <si>
    <t>NWA11558_fspar1_may@174.ais</t>
  </si>
  <si>
    <t>NWA11558_fspar2_may@176.ais</t>
  </si>
  <si>
    <t>H2O mean</t>
  </si>
  <si>
    <t>H2O std</t>
  </si>
  <si>
    <t>CO2 mean</t>
  </si>
  <si>
    <t>CO2 std</t>
  </si>
  <si>
    <t>Suprasil</t>
  </si>
  <si>
    <t>Plotting #</t>
  </si>
  <si>
    <t>Detection limit</t>
  </si>
  <si>
    <t>MAY SESSION</t>
  </si>
  <si>
    <t>MARCH SESSION</t>
  </si>
  <si>
    <t>syn fo</t>
  </si>
  <si>
    <t>sup</t>
  </si>
  <si>
    <t xml:space="preserve">   Na2O  </t>
  </si>
  <si>
    <t xml:space="preserve">   FeO   </t>
  </si>
  <si>
    <t xml:space="preserve">   Cr2O3 </t>
  </si>
  <si>
    <t xml:space="preserve">   K2O   </t>
  </si>
  <si>
    <t xml:space="preserve">   Al2O3 </t>
  </si>
  <si>
    <t xml:space="preserve">   MgO   </t>
  </si>
  <si>
    <t xml:space="preserve">   MnO   </t>
  </si>
  <si>
    <t xml:space="preserve">   TiO2  </t>
  </si>
  <si>
    <t xml:space="preserve">   CaO   </t>
  </si>
  <si>
    <t xml:space="preserve">   SiO2  </t>
  </si>
  <si>
    <t xml:space="preserve">  Total  </t>
  </si>
  <si>
    <t>OLIVINES</t>
  </si>
  <si>
    <t>Meteorite</t>
  </si>
  <si>
    <t>Rock Type</t>
  </si>
  <si>
    <t>Group</t>
  </si>
  <si>
    <t>NWA 11558</t>
  </si>
  <si>
    <t>Andesite-like</t>
  </si>
  <si>
    <t>NC</t>
  </si>
  <si>
    <t>NWA 8409</t>
  </si>
  <si>
    <t>Gabbroic</t>
  </si>
  <si>
    <t>NWA 8777</t>
  </si>
  <si>
    <t>Opx-rich igneous</t>
  </si>
  <si>
    <t>NWA 6962</t>
  </si>
  <si>
    <t>Brachinite-like</t>
  </si>
  <si>
    <t>CC</t>
  </si>
  <si>
    <t>NWA 2788</t>
  </si>
  <si>
    <t>NWA 6704</t>
  </si>
  <si>
    <t>NWA 10132</t>
  </si>
  <si>
    <t>Phase</t>
  </si>
  <si>
    <t>Pyroxene</t>
  </si>
  <si>
    <t xml:space="preserve">Average </t>
  </si>
  <si>
    <t>Feldspar</t>
  </si>
  <si>
    <t>Relative % standard deviation</t>
  </si>
  <si>
    <t>NiO</t>
  </si>
  <si>
    <t>SiO2 values are taken from Aubaud et al. 2007. For some standards we were unable to find published SiO2 data. In these cases, we assume olivines to contain 40 wt% SiO2 and pyroxenes to contain 55 wt% SiO2.</t>
  </si>
  <si>
    <t>Analyses of NAM standards with 12C/30Si &gt; 1e-2 are excluded from the calibrations due to the high likelihood of contamination.</t>
  </si>
  <si>
    <t>Olivine (SynFo100)</t>
  </si>
  <si>
    <t>CPX (PMR53-heat-cpx)</t>
  </si>
  <si>
    <t>OPX (SynFo100)</t>
  </si>
  <si>
    <t>Glass (SynFo100)</t>
  </si>
  <si>
    <t>Blank corrections for H2O</t>
  </si>
  <si>
    <t>Mon/Tues</t>
  </si>
  <si>
    <t>Thurs</t>
  </si>
  <si>
    <t>H2O calibration curves are blank corrected using measurements of SynFo100 (for olivine, opx and glass) and PMR53-heat-cpx (for cpx)</t>
  </si>
  <si>
    <t>H2O ppm</t>
  </si>
  <si>
    <t>16OH/30Si*SiO2/50 of Blank</t>
  </si>
  <si>
    <t>Blank-corrected H2O (ppm)</t>
  </si>
  <si>
    <t>H2O of Blank (ppm)</t>
  </si>
  <si>
    <t>Blank-corrected 16O1H/30Si*SiO2/50</t>
  </si>
  <si>
    <t>Drift correction factor (based on Herasil)</t>
  </si>
  <si>
    <t>Analyses of H2O are blank corrected based on 16O1H/30Si*SiO2/50 measured in synthetic forsterite</t>
  </si>
  <si>
    <t>Analyses of H2O are drift corrected based on 16O1H/30Si*SiO2/50 measured in Herasil glass</t>
  </si>
  <si>
    <t>OLIVINE</t>
  </si>
  <si>
    <t>Weds pm</t>
  </si>
  <si>
    <t>N/A</t>
  </si>
  <si>
    <t>6f data collected during May 2019 session</t>
  </si>
  <si>
    <t>Move to mount 2; Weds pm</t>
  </si>
  <si>
    <t>Drift-corrected OH/30Si*SiO2/50</t>
  </si>
  <si>
    <t>K factor</t>
  </si>
  <si>
    <t>Mount 2 K factor</t>
  </si>
  <si>
    <t>Mount 1 K-factor</t>
  </si>
  <si>
    <t>Drift-corrected, NOT blank-corrected H2O (ppm)</t>
  </si>
  <si>
    <t>ORTHOPYROXENES</t>
  </si>
  <si>
    <t>AVERAGE</t>
  </si>
  <si>
    <t>STANDARD DEVIATION</t>
  </si>
  <si>
    <t>CLINOPYROXENE</t>
  </si>
  <si>
    <t>ORTHOPYROXENE</t>
  </si>
  <si>
    <t>Analyses in red text have 12C/30Si &gt;=3E-4, indicating likely surface contamination. These analyses are excluded.</t>
  </si>
  <si>
    <t>FELDSPAR</t>
  </si>
  <si>
    <t>H2O (ppm) drift-corrected, NOT blank corrected</t>
  </si>
  <si>
    <t>OUTLIER IN H2O - EXCLUDED FROM AVERAGE</t>
  </si>
  <si>
    <t>OUTLIER IN CL = EXCLUDED FROM AVERAGE</t>
  </si>
  <si>
    <t>Blank (Syn Fo or Suprasil)</t>
  </si>
  <si>
    <t>suprasil</t>
  </si>
  <si>
    <t>F std</t>
  </si>
  <si>
    <t>F mean</t>
  </si>
  <si>
    <t>P mean</t>
  </si>
  <si>
    <t xml:space="preserve">P std </t>
  </si>
  <si>
    <t>S mean</t>
  </si>
  <si>
    <t>S std</t>
  </si>
  <si>
    <t>Cl mean</t>
  </si>
  <si>
    <t>Cl std</t>
  </si>
  <si>
    <t>Blank (Suprasil)</t>
  </si>
  <si>
    <t>Clinopyroxenes</t>
  </si>
  <si>
    <t>SAMPLE, sorted by mineralogy</t>
  </si>
  <si>
    <t>Analytical session</t>
  </si>
  <si>
    <t>May</t>
  </si>
  <si>
    <t>March</t>
  </si>
  <si>
    <t>CO2 mean (ppm)</t>
  </si>
  <si>
    <t>CO2 std (ppm)</t>
  </si>
  <si>
    <t>H2O mean (ppm)</t>
  </si>
  <si>
    <t>H2O std (ppm)</t>
  </si>
  <si>
    <t>F mean (ppm)</t>
  </si>
  <si>
    <t>F std (ppm)</t>
  </si>
  <si>
    <t>P mean (ppm)</t>
  </si>
  <si>
    <t>P std (ppm)</t>
  </si>
  <si>
    <t>S mean (ppm)</t>
  </si>
  <si>
    <t>S std (ppm)</t>
  </si>
  <si>
    <t>Cl mean (ppm)</t>
  </si>
  <si>
    <t>Cl std (ppm)</t>
  </si>
  <si>
    <t>Assessment of analytical blank and detection limit</t>
  </si>
  <si>
    <t>Outlier in Cl - excluded from average</t>
  </si>
  <si>
    <t>Drift correction factor (based on 519)</t>
  </si>
  <si>
    <t>Analyses of H2O are multiplied by a 'K-factor' based on the ratio of OH/30Si*SiO2/50 measured in 519-4-1 glass on the standard mount versus the sample mount. The K factor for this session is 0.93</t>
  </si>
  <si>
    <t>CO2 (ppm)</t>
  </si>
  <si>
    <t>H2O (ppm) drift and blank corrected</t>
  </si>
  <si>
    <t>F (ppm)</t>
  </si>
  <si>
    <t>P (ppm)</t>
  </si>
  <si>
    <t>S (ppm)</t>
  </si>
  <si>
    <t>Blank corrected data</t>
  </si>
  <si>
    <t>Cl (ppm)</t>
  </si>
  <si>
    <t>Not blank corrected</t>
  </si>
  <si>
    <t>Blank corrected</t>
  </si>
  <si>
    <t>Mount 1 Blank X/30Si*SiO2/50 ratios</t>
  </si>
  <si>
    <t>Mount 2 Blank X/30Si*SiO2/50 ratios</t>
  </si>
  <si>
    <t>Outlier in H2O - excluded from average and standard deviation</t>
  </si>
  <si>
    <t>bd</t>
  </si>
  <si>
    <t>H2O</t>
  </si>
  <si>
    <t>F</t>
  </si>
  <si>
    <t>S</t>
  </si>
  <si>
    <t>Cl</t>
  </si>
  <si>
    <t>Mineral-melt partition coefficient</t>
  </si>
  <si>
    <t>Cpx</t>
  </si>
  <si>
    <t>Opx</t>
  </si>
  <si>
    <t xml:space="preserve">Melt </t>
  </si>
  <si>
    <t>Volatile content in equilibrium melt (ppm)</t>
  </si>
  <si>
    <t>Measured volatile concentrations (ppm)</t>
  </si>
  <si>
    <t>bdl</t>
  </si>
  <si>
    <t>n/a</t>
  </si>
  <si>
    <t xml:space="preserve">6962-MI </t>
  </si>
  <si>
    <t xml:space="preserve">6962-2-MI1 </t>
  </si>
  <si>
    <t xml:space="preserve">6962-4-MI1 </t>
  </si>
  <si>
    <t>OLIVINE-HOSTED MELT INCLUSIONS</t>
  </si>
  <si>
    <t>Volatiles202109_20</t>
  </si>
  <si>
    <t>Volatiles202109_21; bld = below detection</t>
  </si>
  <si>
    <t>Volatiles202109_22; bdl = below detection</t>
  </si>
  <si>
    <t>Data from March 2019</t>
  </si>
  <si>
    <t>6f data collected during Feb - March 2019 session</t>
  </si>
  <si>
    <t>Analyses of H2O are multiplied by a 'K-factor' based on the ratio of OH/30Si*SiO2/50 measured in 519-4-1 glass on the standard mount versus the sample mount. K-factors for this session are listed to the right.</t>
  </si>
  <si>
    <t>Melt inclusions</t>
  </si>
  <si>
    <t>Opx-rich metamorphic</t>
  </si>
  <si>
    <t xml:space="preserve">6f SIMS calibration curves for glass, opx and olivine, and cpx; collected during February - March 2019 </t>
  </si>
  <si>
    <t xml:space="preserve">6f SIMS calibration curves for glass, opx and olivine; collected during May 2019 </t>
  </si>
  <si>
    <t>H2O calibration curves are blank corrected using measurements of SynFo100.</t>
  </si>
  <si>
    <t>Switch from Mount 1 to Mount 2</t>
  </si>
  <si>
    <t>Tridymite gabbro</t>
  </si>
  <si>
    <t>Olivine gabbro</t>
  </si>
  <si>
    <t>Orthopyroxene / low-Ca pyroxene</t>
  </si>
  <si>
    <t>Low-Ca pyroxene</t>
  </si>
  <si>
    <t>Px-rich igneous</t>
  </si>
  <si>
    <t>Calibration data measured during August 2016 on the Carnegie Earth and Planets Laboratory NanoSIMS</t>
  </si>
  <si>
    <t>Outliers and/or contaminated points (as indicated by their anomalously high C, H2O, F, S) are highlighted in red and excluded from the calibration.</t>
  </si>
  <si>
    <t>Calibration regressions are plotted on the far right of this spreadsheet</t>
  </si>
  <si>
    <t>Id</t>
  </si>
  <si>
    <t>Filename</t>
  </si>
  <si>
    <t>X</t>
  </si>
  <si>
    <t>Y</t>
  </si>
  <si>
    <t>Z</t>
  </si>
  <si>
    <t>Block</t>
  </si>
  <si>
    <t>Meas/Block</t>
  </si>
  <si>
    <t>StartCurrent</t>
  </si>
  <si>
    <t>EndCurrent</t>
  </si>
  <si>
    <t>12C Counts</t>
  </si>
  <si>
    <t>12C Rate</t>
  </si>
  <si>
    <t>17 Counts</t>
  </si>
  <si>
    <t>17 Rate</t>
  </si>
  <si>
    <t>19F Counts</t>
  </si>
  <si>
    <t>19F Rate</t>
  </si>
  <si>
    <t>30Si Counts</t>
  </si>
  <si>
    <t>30Si Rate</t>
  </si>
  <si>
    <t>32S Counts</t>
  </si>
  <si>
    <t>32S Rate</t>
  </si>
  <si>
    <t>35Cl Counts</t>
  </si>
  <si>
    <t>35Cl Rate</t>
  </si>
  <si>
    <t>12C/30Si Ratio</t>
  </si>
  <si>
    <t>12C/30Si Err Mean</t>
  </si>
  <si>
    <t>12C/30Si Poisson</t>
  </si>
  <si>
    <t>17/30Si Ratio</t>
  </si>
  <si>
    <t>17/30Si Err Mean</t>
  </si>
  <si>
    <t>17/30Si Poisson</t>
  </si>
  <si>
    <t>19F/30Si Ratio</t>
  </si>
  <si>
    <t>19F/30Si Err Mean</t>
  </si>
  <si>
    <t>19F/30Si Poisson</t>
  </si>
  <si>
    <t>32S/30Si Ratio</t>
  </si>
  <si>
    <t>32S/30Si Err Mean</t>
  </si>
  <si>
    <t>32S/30Si Poisson</t>
  </si>
  <si>
    <t>35Cl/30Si Ratio</t>
  </si>
  <si>
    <t>35Cl/30Si Err Mean</t>
  </si>
  <si>
    <t>35Cl/30Si Poisson</t>
  </si>
  <si>
    <t>SiO2</t>
  </si>
  <si>
    <t>12C/30Si * SiO2/50</t>
  </si>
  <si>
    <t>OH/30Si * SiO2/50</t>
  </si>
  <si>
    <t>19F/30Si * SiO2/50</t>
  </si>
  <si>
    <t>32S/30Si * SiO2/50</t>
  </si>
  <si>
    <t>35Cl/30Si * SiO2/50</t>
  </si>
  <si>
    <t>Blank-corrected OH/30Si*SiO2/50</t>
  </si>
  <si>
    <t>Uncorrected H2O (ppm)</t>
  </si>
  <si>
    <t>Blank-corrected H2O in Suprasil (ppm)</t>
  </si>
  <si>
    <t>StdA_1</t>
  </si>
  <si>
    <t>519-4-1</t>
  </si>
  <si>
    <t>StdA_2</t>
  </si>
  <si>
    <t>StdA_3</t>
  </si>
  <si>
    <t>Suprasil mean:</t>
  </si>
  <si>
    <t>ppm</t>
  </si>
  <si>
    <t>StdA_4</t>
  </si>
  <si>
    <t>SynFo</t>
  </si>
  <si>
    <t>St dev</t>
  </si>
  <si>
    <t>StdA_5</t>
  </si>
  <si>
    <t>StdA_6</t>
  </si>
  <si>
    <t>StdB_13</t>
  </si>
  <si>
    <t>StdB_14</t>
  </si>
  <si>
    <t>StdB_15</t>
  </si>
  <si>
    <t>StdB_16</t>
  </si>
  <si>
    <t>StdB_17</t>
  </si>
  <si>
    <t>StdC1_1</t>
  </si>
  <si>
    <t>1654-3</t>
  </si>
  <si>
    <t>StdC1_2</t>
  </si>
  <si>
    <t>StdC1_3</t>
  </si>
  <si>
    <t>StdC1_4</t>
  </si>
  <si>
    <t>D30-1_1</t>
  </si>
  <si>
    <t>StdC1_5</t>
  </si>
  <si>
    <t>D30-1_2</t>
  </si>
  <si>
    <t>StdC1_6</t>
  </si>
  <si>
    <t>D30-1_3</t>
  </si>
  <si>
    <t>StdC1_8</t>
  </si>
  <si>
    <t>6K490-2_2</t>
  </si>
  <si>
    <t>StdC1_9</t>
  </si>
  <si>
    <t>6K490-2_3</t>
  </si>
  <si>
    <t>StdC1_10</t>
  </si>
  <si>
    <t>VG2_1</t>
  </si>
  <si>
    <t>StdC1_11</t>
  </si>
  <si>
    <t>VG2_2</t>
  </si>
  <si>
    <t>StdC1_12</t>
  </si>
  <si>
    <t>VG2_3</t>
  </si>
  <si>
    <t>StdC1_13</t>
  </si>
  <si>
    <t>VE32-1</t>
  </si>
  <si>
    <t>StdC1_14</t>
  </si>
  <si>
    <t>VE32-2</t>
  </si>
  <si>
    <t>StdC1_15</t>
  </si>
  <si>
    <t>VE32-3</t>
  </si>
  <si>
    <t>StdC1_16</t>
  </si>
  <si>
    <t>519-4-1_1</t>
  </si>
  <si>
    <t>StdC1_17</t>
  </si>
  <si>
    <t>519-4-1_2</t>
  </si>
  <si>
    <t>StdC1_18</t>
  </si>
  <si>
    <t>519-4-1_3</t>
  </si>
  <si>
    <t>StdC1_25</t>
  </si>
  <si>
    <t>1833-11_1</t>
  </si>
  <si>
    <t>StdC1_26</t>
  </si>
  <si>
    <t>1833-11_2</t>
  </si>
  <si>
    <t>StdC1_27</t>
  </si>
  <si>
    <t>1833-11_3</t>
  </si>
  <si>
    <t>StdC1_28</t>
  </si>
  <si>
    <t>Sup-1</t>
  </si>
  <si>
    <t>StdC1_29</t>
  </si>
  <si>
    <t>Sup-2</t>
  </si>
  <si>
    <t>StdC1_30</t>
  </si>
  <si>
    <t>Sup-3</t>
  </si>
  <si>
    <t>StdC1_31</t>
  </si>
  <si>
    <t>D51-3_1</t>
  </si>
  <si>
    <t>StdC1_32</t>
  </si>
  <si>
    <t>D51-3_2</t>
  </si>
  <si>
    <t>StdC1_33</t>
  </si>
  <si>
    <t>D51-3_3</t>
  </si>
  <si>
    <t>StdC1_43</t>
  </si>
  <si>
    <t>ALV981-R23_1</t>
  </si>
  <si>
    <t>StdC1_44</t>
  </si>
  <si>
    <t>ALV981-R23_2</t>
  </si>
  <si>
    <t>StdC1_45</t>
  </si>
  <si>
    <t>ALV981-R23_3</t>
  </si>
  <si>
    <t>StdC1_46</t>
  </si>
  <si>
    <t>SynFo_1</t>
  </si>
  <si>
    <t>StdC1_47</t>
  </si>
  <si>
    <t>SynFo_2</t>
  </si>
  <si>
    <t>StdC1_48</t>
  </si>
  <si>
    <t>SynFo_3</t>
  </si>
  <si>
    <t>March 2019 data</t>
  </si>
  <si>
    <t>May 2019 data</t>
  </si>
  <si>
    <t>Mean</t>
  </si>
  <si>
    <t>Std Dev</t>
  </si>
  <si>
    <t>Synthetic Forsterite (uncorrected)</t>
  </si>
  <si>
    <t>Suprasil (uncorrected)</t>
  </si>
  <si>
    <t>Suprasil (blank- and drift-corrected)</t>
  </si>
  <si>
    <t>mean</t>
  </si>
  <si>
    <t>standard deviation</t>
  </si>
  <si>
    <t>August 2016 calibration</t>
  </si>
  <si>
    <t>Blank corrected water concentration measured in Suprasil, averaged over 3 sessions:</t>
  </si>
  <si>
    <t xml:space="preserve"> </t>
  </si>
  <si>
    <t>Scroll right for images of sample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</si>
</sst>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164" formatCode="0.000E+00"/>
    <numFmt numFmtId="165" formatCode="0.0000"/>
    <numFmt numFmtId="166" formatCode="0.00000"/>
    <numFmt numFmtId="167" formatCode="0.000"/>
    <numFmt numFmtId="168" formatCode="0.0"/>
  </numFmts>
  <fonts count="33" x14ac:knownFonts="1">
    <font>
      <sz val="12"/>
      <color theme="1"/>
      <name val="Calibri"/>
      <family val="2"/>
      <scheme val="minor"/>
    </font>
    <font>
      <sz val="12"/>
      <color theme="1"/>
      <name val="Calibri"/>
      <family val="2"/>
      <scheme val="minor"/>
    </font>
    <font>
      <b/>
      <sz val="12"/>
      <color theme="1"/>
      <name val="Calibri"/>
      <family val="2"/>
      <scheme val="minor"/>
    </font>
    <font>
      <sz val="10"/>
      <name val="Calibri"/>
      <family val="2"/>
    </font>
    <font>
      <u/>
      <sz val="12"/>
      <color theme="10"/>
      <name val="Calibri"/>
      <family val="2"/>
      <scheme val="minor"/>
    </font>
    <font>
      <u/>
      <sz val="12"/>
      <color theme="11"/>
      <name val="Calibri"/>
      <family val="2"/>
      <scheme val="minor"/>
    </font>
    <font>
      <b/>
      <sz val="12"/>
      <name val="Calibri"/>
      <family val="2"/>
    </font>
    <font>
      <sz val="12"/>
      <color theme="1"/>
      <name val="Calibri"/>
      <family val="2"/>
    </font>
    <font>
      <sz val="12"/>
      <name val="Calibri"/>
      <family val="2"/>
      <scheme val="minor"/>
    </font>
    <font>
      <b/>
      <sz val="12"/>
      <color theme="1"/>
      <name val="Calibri"/>
      <family val="2"/>
    </font>
    <font>
      <b/>
      <i/>
      <sz val="12"/>
      <name val="Calibri"/>
      <family val="2"/>
    </font>
    <font>
      <b/>
      <i/>
      <sz val="12"/>
      <color theme="1"/>
      <name val="Calibri"/>
      <family val="2"/>
      <scheme val="minor"/>
    </font>
    <font>
      <sz val="12"/>
      <color rgb="FF000000"/>
      <name val="Calibri"/>
      <family val="2"/>
      <scheme val="minor"/>
    </font>
    <font>
      <sz val="12"/>
      <color rgb="FFFF0000"/>
      <name val="Calibri"/>
      <family val="2"/>
      <scheme val="minor"/>
    </font>
    <font>
      <sz val="14"/>
      <color theme="1"/>
      <name val="Calibri"/>
      <family val="2"/>
      <scheme val="minor"/>
    </font>
    <font>
      <b/>
      <sz val="14"/>
      <color theme="1"/>
      <name val="Calibri"/>
      <family val="2"/>
      <scheme val="minor"/>
    </font>
    <font>
      <sz val="12"/>
      <name val="Calibri"/>
      <family val="2"/>
    </font>
    <font>
      <sz val="12"/>
      <color rgb="FF660066"/>
      <name val="Calibri"/>
      <family val="2"/>
      <scheme val="minor"/>
    </font>
    <font>
      <sz val="12"/>
      <color theme="6" tint="-0.499984740745262"/>
      <name val="Calibri"/>
      <family val="2"/>
      <scheme val="minor"/>
    </font>
    <font>
      <sz val="12"/>
      <color theme="7"/>
      <name val="Calibri"/>
      <family val="2"/>
      <scheme val="minor"/>
    </font>
    <font>
      <sz val="9"/>
      <color indexed="81"/>
      <name val="Calibri"/>
      <family val="2"/>
    </font>
    <font>
      <b/>
      <sz val="9"/>
      <color indexed="81"/>
      <name val="Calibri"/>
      <family val="2"/>
    </font>
    <font>
      <i/>
      <sz val="12"/>
      <color theme="1"/>
      <name val="Calibri"/>
      <family val="2"/>
      <scheme val="minor"/>
    </font>
    <font>
      <i/>
      <sz val="14"/>
      <color theme="1"/>
      <name val="Calibri"/>
      <family val="2"/>
      <scheme val="minor"/>
    </font>
    <font>
      <sz val="14"/>
      <color rgb="FF000000"/>
      <name val="Calibri"/>
      <family val="2"/>
      <scheme val="minor"/>
    </font>
    <font>
      <sz val="12"/>
      <color theme="1"/>
      <name val="Times"/>
      <family val="2"/>
    </font>
    <font>
      <sz val="12"/>
      <color theme="4" tint="-0.499984740745262"/>
      <name val="Calibri"/>
      <family val="2"/>
      <scheme val="minor"/>
    </font>
    <font>
      <b/>
      <sz val="12"/>
      <color theme="4" tint="-0.499984740745262"/>
      <name val="Calibri"/>
      <family val="2"/>
      <scheme val="minor"/>
    </font>
    <font>
      <sz val="11"/>
      <color theme="1"/>
      <name val="Calibri"/>
      <family val="2"/>
      <scheme val="minor"/>
    </font>
    <font>
      <b/>
      <sz val="12"/>
      <name val="Calibri"/>
      <family val="2"/>
      <scheme val="minor"/>
    </font>
    <font>
      <b/>
      <sz val="12"/>
      <color rgb="FFFF0000"/>
      <name val="Calibri"/>
      <family val="2"/>
      <scheme val="minor"/>
    </font>
    <font>
      <b/>
      <sz val="12"/>
      <color theme="1"/>
      <name val="Times New Roman"/>
      <family val="1"/>
    </font>
    <font>
      <sz val="12"/>
      <color theme="1"/>
      <name val="Times New Roman"/>
      <family val="1"/>
    </font>
  </fonts>
  <fills count="8">
    <fill>
      <patternFill patternType="none"/>
    </fill>
    <fill>
      <patternFill patternType="gray125"/>
    </fill>
    <fill>
      <patternFill patternType="solid">
        <fgColor theme="9" tint="0.59999389629810485"/>
        <bgColor indexed="64"/>
      </patternFill>
    </fill>
    <fill>
      <patternFill patternType="solid">
        <fgColor theme="2" tint="-0.249977111117893"/>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theme="3" tint="0.59999389629810485"/>
        <bgColor indexed="64"/>
      </patternFill>
    </fill>
    <fill>
      <patternFill patternType="solid">
        <fgColor theme="9"/>
        <bgColor indexed="64"/>
      </patternFill>
    </fill>
  </fills>
  <borders count="9">
    <border>
      <left/>
      <right/>
      <top/>
      <bottom/>
      <diagonal/>
    </border>
    <border>
      <left style="thin">
        <color auto="1"/>
      </left>
      <right/>
      <top/>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s>
  <cellStyleXfs count="2672">
    <xf numFmtId="0" fontId="0" fillId="0" borderId="0"/>
    <xf numFmtId="0" fontId="1" fillId="0" borderId="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4" fillId="0" borderId="0" applyNumberFormat="0" applyFill="0" applyBorder="0" applyAlignment="0" applyProtection="0"/>
    <xf numFmtId="0" fontId="5" fillId="0" borderId="0" applyNumberFormat="0" applyFill="0" applyBorder="0" applyAlignment="0" applyProtection="0"/>
    <xf numFmtId="0" fontId="25" fillId="0" borderId="0"/>
    <xf numFmtId="0" fontId="28" fillId="0" borderId="0"/>
  </cellStyleXfs>
  <cellXfs count="207">
    <xf numFmtId="0" fontId="0" fillId="0" borderId="0" xfId="0"/>
    <xf numFmtId="11" fontId="0" fillId="0" borderId="0" xfId="0" applyNumberFormat="1"/>
    <xf numFmtId="164" fontId="3" fillId="0" borderId="0" xfId="0" applyNumberFormat="1" applyFont="1"/>
    <xf numFmtId="2" fontId="3" fillId="0" borderId="0" xfId="0" applyNumberFormat="1" applyFont="1"/>
    <xf numFmtId="0" fontId="3" fillId="0" borderId="0" xfId="0" applyFont="1"/>
    <xf numFmtId="11" fontId="1" fillId="0" borderId="0" xfId="1" applyNumberFormat="1"/>
    <xf numFmtId="0" fontId="1" fillId="0" borderId="0" xfId="1"/>
    <xf numFmtId="166" fontId="6" fillId="0" borderId="0" xfId="0" applyNumberFormat="1" applyFont="1"/>
    <xf numFmtId="2" fontId="6" fillId="0" borderId="0" xfId="0" applyNumberFormat="1" applyFont="1"/>
    <xf numFmtId="0" fontId="6" fillId="0" borderId="0" xfId="0" applyFont="1"/>
    <xf numFmtId="164" fontId="6" fillId="0" borderId="1" xfId="0" applyNumberFormat="1" applyFont="1" applyBorder="1"/>
    <xf numFmtId="0" fontId="7" fillId="0" borderId="0" xfId="0" applyFont="1"/>
    <xf numFmtId="0" fontId="2" fillId="0" borderId="0" xfId="0" applyFont="1"/>
    <xf numFmtId="2" fontId="1" fillId="0" borderId="0" xfId="1" applyNumberFormat="1"/>
    <xf numFmtId="2" fontId="0" fillId="0" borderId="0" xfId="0" applyNumberFormat="1"/>
    <xf numFmtId="0" fontId="8" fillId="0" borderId="0" xfId="0" applyFont="1"/>
    <xf numFmtId="167" fontId="8" fillId="0" borderId="0" xfId="0" applyNumberFormat="1" applyFont="1"/>
    <xf numFmtId="1" fontId="8" fillId="0" borderId="0" xfId="0" applyNumberFormat="1" applyFont="1"/>
    <xf numFmtId="0" fontId="9" fillId="2" borderId="0" xfId="0" applyFont="1" applyFill="1"/>
    <xf numFmtId="0" fontId="7" fillId="2" borderId="0" xfId="0" applyFont="1" applyFill="1"/>
    <xf numFmtId="165" fontId="6" fillId="2" borderId="0" xfId="0" applyNumberFormat="1" applyFont="1" applyFill="1" applyAlignment="1">
      <alignment horizontal="right"/>
    </xf>
    <xf numFmtId="0" fontId="6" fillId="2" borderId="0" xfId="0" applyFont="1" applyFill="1" applyAlignment="1">
      <alignment horizontal="left"/>
    </xf>
    <xf numFmtId="0" fontId="6" fillId="0" borderId="0" xfId="0" applyFont="1" applyAlignment="1">
      <alignment horizontal="right"/>
    </xf>
    <xf numFmtId="165" fontId="6" fillId="0" borderId="0" xfId="0" applyNumberFormat="1" applyFont="1" applyAlignment="1">
      <alignment horizontal="right"/>
    </xf>
    <xf numFmtId="11" fontId="3" fillId="0" borderId="0" xfId="0" applyNumberFormat="1" applyFont="1"/>
    <xf numFmtId="11" fontId="6" fillId="0" borderId="0" xfId="0" applyNumberFormat="1" applyFont="1"/>
    <xf numFmtId="11" fontId="8" fillId="0" borderId="0" xfId="1" applyNumberFormat="1" applyFont="1"/>
    <xf numFmtId="0" fontId="8" fillId="0" borderId="0" xfId="1" applyFont="1"/>
    <xf numFmtId="2" fontId="8" fillId="0" borderId="0" xfId="0" applyNumberFormat="1" applyFont="1"/>
    <xf numFmtId="2" fontId="7" fillId="0" borderId="0" xfId="0" applyNumberFormat="1" applyFont="1"/>
    <xf numFmtId="0" fontId="6" fillId="3" borderId="0" xfId="0" applyFont="1" applyFill="1" applyAlignment="1">
      <alignment horizontal="left"/>
    </xf>
    <xf numFmtId="0" fontId="6" fillId="3" borderId="0" xfId="0" applyFont="1" applyFill="1" applyAlignment="1">
      <alignment horizontal="right"/>
    </xf>
    <xf numFmtId="0" fontId="0" fillId="3" borderId="0" xfId="0" applyFill="1"/>
    <xf numFmtId="2" fontId="0" fillId="3" borderId="0" xfId="0" applyNumberFormat="1" applyFill="1"/>
    <xf numFmtId="0" fontId="0" fillId="4" borderId="0" xfId="0" applyFill="1"/>
    <xf numFmtId="2" fontId="0" fillId="4" borderId="0" xfId="0" applyNumberFormat="1" applyFill="1"/>
    <xf numFmtId="164" fontId="6" fillId="0" borderId="0" xfId="0" applyNumberFormat="1" applyFont="1"/>
    <xf numFmtId="166" fontId="10" fillId="0" borderId="0" xfId="0" applyNumberFormat="1" applyFont="1"/>
    <xf numFmtId="0" fontId="11" fillId="0" borderId="0" xfId="0" applyFont="1"/>
    <xf numFmtId="0" fontId="12" fillId="0" borderId="0" xfId="0" applyFont="1"/>
    <xf numFmtId="0" fontId="2" fillId="0" borderId="0" xfId="0" applyFont="1" applyAlignment="1">
      <alignment horizontal="left"/>
    </xf>
    <xf numFmtId="0" fontId="0" fillId="5" borderId="0" xfId="0" applyFill="1"/>
    <xf numFmtId="11" fontId="1" fillId="5" borderId="0" xfId="1" applyNumberFormat="1" applyFill="1"/>
    <xf numFmtId="0" fontId="1" fillId="5" borderId="0" xfId="1" applyFill="1"/>
    <xf numFmtId="2" fontId="1" fillId="5" borderId="0" xfId="1" applyNumberFormat="1" applyFill="1"/>
    <xf numFmtId="167" fontId="8" fillId="5" borderId="0" xfId="0" applyNumberFormat="1" applyFont="1" applyFill="1"/>
    <xf numFmtId="2" fontId="0" fillId="5" borderId="0" xfId="0" applyNumberFormat="1" applyFill="1"/>
    <xf numFmtId="0" fontId="6" fillId="4" borderId="0" xfId="0" applyFont="1" applyFill="1" applyAlignment="1">
      <alignment horizontal="left"/>
    </xf>
    <xf numFmtId="0" fontId="6" fillId="4" borderId="0" xfId="0" applyFont="1" applyFill="1" applyAlignment="1">
      <alignment horizontal="right"/>
    </xf>
    <xf numFmtId="0" fontId="2" fillId="5" borderId="0" xfId="0" applyFont="1" applyFill="1"/>
    <xf numFmtId="0" fontId="14" fillId="0" borderId="0" xfId="0" applyFont="1"/>
    <xf numFmtId="0" fontId="15" fillId="0" borderId="0" xfId="0" applyFont="1"/>
    <xf numFmtId="0" fontId="14" fillId="0" borderId="0" xfId="0" applyFont="1" applyAlignment="1">
      <alignment horizontal="center" vertical="center" wrapText="1"/>
    </xf>
    <xf numFmtId="0" fontId="15" fillId="0" borderId="0" xfId="0" applyFont="1" applyAlignment="1">
      <alignment horizontal="center" vertical="center" wrapText="1"/>
    </xf>
    <xf numFmtId="0" fontId="15" fillId="0" borderId="0" xfId="0" applyFont="1" applyAlignment="1">
      <alignment horizontal="center" vertical="center"/>
    </xf>
    <xf numFmtId="0" fontId="14" fillId="0" borderId="0" xfId="0" applyFont="1" applyAlignment="1">
      <alignment horizontal="center" vertical="center"/>
    </xf>
    <xf numFmtId="2" fontId="14" fillId="0" borderId="0" xfId="0" applyNumberFormat="1" applyFont="1" applyAlignment="1">
      <alignment horizontal="center" vertical="center"/>
    </xf>
    <xf numFmtId="0" fontId="0" fillId="6" borderId="0" xfId="0" applyFill="1"/>
    <xf numFmtId="11" fontId="13" fillId="0" borderId="0" xfId="1" applyNumberFormat="1" applyFont="1"/>
    <xf numFmtId="11" fontId="0" fillId="0" borderId="0" xfId="1" applyNumberFormat="1" applyFont="1"/>
    <xf numFmtId="0" fontId="0" fillId="0" borderId="0" xfId="1" applyFont="1"/>
    <xf numFmtId="1" fontId="0" fillId="0" borderId="0" xfId="0" applyNumberFormat="1"/>
    <xf numFmtId="0" fontId="9" fillId="5" borderId="0" xfId="0" applyFont="1" applyFill="1"/>
    <xf numFmtId="11" fontId="7" fillId="5" borderId="0" xfId="0" applyNumberFormat="1" applyFont="1" applyFill="1"/>
    <xf numFmtId="0" fontId="6" fillId="5" borderId="0" xfId="0" applyFont="1" applyFill="1"/>
    <xf numFmtId="11" fontId="16" fillId="5" borderId="0" xfId="0" applyNumberFormat="1" applyFont="1" applyFill="1"/>
    <xf numFmtId="0" fontId="8" fillId="5" borderId="0" xfId="0" applyFont="1" applyFill="1"/>
    <xf numFmtId="1" fontId="8" fillId="5" borderId="0" xfId="0" applyNumberFormat="1" applyFont="1" applyFill="1"/>
    <xf numFmtId="1" fontId="6" fillId="2" borderId="0" xfId="0" applyNumberFormat="1" applyFont="1" applyFill="1" applyAlignment="1">
      <alignment horizontal="right"/>
    </xf>
    <xf numFmtId="11" fontId="13" fillId="5" borderId="0" xfId="1" applyNumberFormat="1" applyFont="1" applyFill="1"/>
    <xf numFmtId="2" fontId="9" fillId="0" borderId="0" xfId="0" applyNumberFormat="1" applyFont="1"/>
    <xf numFmtId="0" fontId="13" fillId="4" borderId="0" xfId="0" applyFont="1" applyFill="1"/>
    <xf numFmtId="0" fontId="13" fillId="3" borderId="0" xfId="0" applyFont="1" applyFill="1"/>
    <xf numFmtId="0" fontId="13" fillId="5" borderId="0" xfId="0" applyFont="1" applyFill="1"/>
    <xf numFmtId="1" fontId="13" fillId="5" borderId="0" xfId="0" applyNumberFormat="1" applyFont="1" applyFill="1"/>
    <xf numFmtId="2" fontId="13" fillId="5" borderId="0" xfId="1" applyNumberFormat="1" applyFont="1" applyFill="1"/>
    <xf numFmtId="2" fontId="13" fillId="5" borderId="0" xfId="0" applyNumberFormat="1" applyFont="1" applyFill="1"/>
    <xf numFmtId="0" fontId="17" fillId="4" borderId="0" xfId="0" applyFont="1" applyFill="1"/>
    <xf numFmtId="0" fontId="9" fillId="0" borderId="0" xfId="0" applyFont="1"/>
    <xf numFmtId="167" fontId="13" fillId="5" borderId="0" xfId="0" applyNumberFormat="1" applyFont="1" applyFill="1"/>
    <xf numFmtId="11" fontId="6" fillId="0" borderId="0" xfId="0" applyNumberFormat="1" applyFont="1" applyAlignment="1">
      <alignment horizontal="right"/>
    </xf>
    <xf numFmtId="2" fontId="12" fillId="0" borderId="0" xfId="0" applyNumberFormat="1" applyFont="1"/>
    <xf numFmtId="11" fontId="13" fillId="0" borderId="0" xfId="0" applyNumberFormat="1" applyFont="1"/>
    <xf numFmtId="0" fontId="13" fillId="0" borderId="0" xfId="0" applyFont="1"/>
    <xf numFmtId="2" fontId="13" fillId="0" borderId="0" xfId="1" applyNumberFormat="1" applyFont="1"/>
    <xf numFmtId="2" fontId="13" fillId="0" borderId="0" xfId="0" applyNumberFormat="1" applyFont="1"/>
    <xf numFmtId="0" fontId="6" fillId="0" borderId="0" xfId="0" applyFont="1" applyAlignment="1">
      <alignment horizontal="left"/>
    </xf>
    <xf numFmtId="1" fontId="6" fillId="0" borderId="0" xfId="0" applyNumberFormat="1" applyFont="1" applyAlignment="1">
      <alignment horizontal="right"/>
    </xf>
    <xf numFmtId="1" fontId="2" fillId="0" borderId="0" xfId="0" applyNumberFormat="1" applyFont="1"/>
    <xf numFmtId="11" fontId="18" fillId="0" borderId="0" xfId="1" applyNumberFormat="1" applyFont="1"/>
    <xf numFmtId="11" fontId="18" fillId="0" borderId="0" xfId="0" applyNumberFormat="1" applyFont="1"/>
    <xf numFmtId="11" fontId="19" fillId="0" borderId="0" xfId="1" applyNumberFormat="1" applyFont="1"/>
    <xf numFmtId="11" fontId="19" fillId="0" borderId="0" xfId="0" applyNumberFormat="1" applyFont="1"/>
    <xf numFmtId="0" fontId="13" fillId="6" borderId="0" xfId="0" applyFont="1" applyFill="1"/>
    <xf numFmtId="167" fontId="13" fillId="0" borderId="0" xfId="0" applyNumberFormat="1" applyFont="1"/>
    <xf numFmtId="11" fontId="9" fillId="0" borderId="0" xfId="0" applyNumberFormat="1" applyFont="1"/>
    <xf numFmtId="11" fontId="8" fillId="0" borderId="0" xfId="0" applyNumberFormat="1" applyFont="1"/>
    <xf numFmtId="0" fontId="18" fillId="0" borderId="0" xfId="0" applyFont="1"/>
    <xf numFmtId="2" fontId="18" fillId="0" borderId="0" xfId="1" applyNumberFormat="1" applyFont="1"/>
    <xf numFmtId="2" fontId="18" fillId="0" borderId="0" xfId="0" applyNumberFormat="1" applyFont="1"/>
    <xf numFmtId="2" fontId="11" fillId="0" borderId="0" xfId="0" applyNumberFormat="1" applyFont="1"/>
    <xf numFmtId="1" fontId="11" fillId="0" borderId="0" xfId="0" applyNumberFormat="1" applyFont="1"/>
    <xf numFmtId="2" fontId="19" fillId="0" borderId="0" xfId="0" applyNumberFormat="1" applyFont="1"/>
    <xf numFmtId="2" fontId="8" fillId="0" borderId="0" xfId="1" applyNumberFormat="1" applyFont="1"/>
    <xf numFmtId="167" fontId="18" fillId="0" borderId="0" xfId="0" applyNumberFormat="1" applyFont="1"/>
    <xf numFmtId="0" fontId="2" fillId="0" borderId="2" xfId="0" applyFont="1" applyBorder="1" applyAlignment="1">
      <alignment horizontal="left"/>
    </xf>
    <xf numFmtId="0" fontId="0" fillId="0" borderId="3" xfId="0" applyBorder="1"/>
    <xf numFmtId="0" fontId="11" fillId="0" borderId="3" xfId="0" applyFont="1" applyBorder="1"/>
    <xf numFmtId="0" fontId="0" fillId="0" borderId="4" xfId="0" applyBorder="1"/>
    <xf numFmtId="0" fontId="2" fillId="0" borderId="1" xfId="0" applyFont="1" applyBorder="1" applyAlignment="1">
      <alignment horizontal="left"/>
    </xf>
    <xf numFmtId="0" fontId="2" fillId="0" borderId="5" xfId="0" applyFont="1" applyBorder="1"/>
    <xf numFmtId="2" fontId="0" fillId="0" borderId="5" xfId="0" applyNumberFormat="1" applyBorder="1"/>
    <xf numFmtId="0" fontId="2" fillId="0" borderId="6" xfId="0" applyFont="1" applyBorder="1" applyAlignment="1">
      <alignment horizontal="left"/>
    </xf>
    <xf numFmtId="0" fontId="0" fillId="0" borderId="7" xfId="0" applyBorder="1"/>
    <xf numFmtId="2" fontId="0" fillId="0" borderId="7" xfId="0" applyNumberFormat="1" applyBorder="1"/>
    <xf numFmtId="2" fontId="0" fillId="0" borderId="8" xfId="0" applyNumberFormat="1" applyBorder="1"/>
    <xf numFmtId="0" fontId="2" fillId="4" borderId="0" xfId="0" applyFont="1" applyFill="1" applyAlignment="1">
      <alignment horizontal="left"/>
    </xf>
    <xf numFmtId="0" fontId="2" fillId="3" borderId="0" xfId="0" applyFont="1" applyFill="1" applyAlignment="1">
      <alignment horizontal="left"/>
    </xf>
    <xf numFmtId="0" fontId="0" fillId="0" borderId="5" xfId="0" applyBorder="1"/>
    <xf numFmtId="0" fontId="2" fillId="4" borderId="1" xfId="0" applyFont="1" applyFill="1" applyBorder="1" applyAlignment="1">
      <alignment horizontal="left"/>
    </xf>
    <xf numFmtId="0" fontId="2" fillId="4" borderId="0" xfId="0" applyFont="1" applyFill="1"/>
    <xf numFmtId="0" fontId="2" fillId="4" borderId="5" xfId="0" applyFont="1" applyFill="1" applyBorder="1"/>
    <xf numFmtId="0" fontId="2" fillId="3" borderId="1" xfId="0" applyFont="1" applyFill="1" applyBorder="1" applyAlignment="1">
      <alignment horizontal="left"/>
    </xf>
    <xf numFmtId="0" fontId="2" fillId="3" borderId="0" xfId="0" applyFont="1" applyFill="1"/>
    <xf numFmtId="0" fontId="2" fillId="3" borderId="5" xfId="0" applyFont="1" applyFill="1" applyBorder="1"/>
    <xf numFmtId="2" fontId="0" fillId="4" borderId="5" xfId="0" applyNumberFormat="1" applyFill="1" applyBorder="1"/>
    <xf numFmtId="2" fontId="0" fillId="4" borderId="5" xfId="0" applyNumberFormat="1" applyFill="1" applyBorder="1" applyAlignment="1">
      <alignment horizontal="right"/>
    </xf>
    <xf numFmtId="2" fontId="0" fillId="3" borderId="5" xfId="0" applyNumberFormat="1" applyFill="1" applyBorder="1"/>
    <xf numFmtId="0" fontId="2" fillId="0" borderId="3" xfId="0" applyFont="1" applyBorder="1" applyAlignment="1">
      <alignment horizontal="left"/>
    </xf>
    <xf numFmtId="0" fontId="2" fillId="0" borderId="7" xfId="0" applyFont="1" applyBorder="1" applyAlignment="1">
      <alignment horizontal="left"/>
    </xf>
    <xf numFmtId="0" fontId="0" fillId="0" borderId="8" xfId="0" applyBorder="1"/>
    <xf numFmtId="0" fontId="2" fillId="5" borderId="0" xfId="0" applyFont="1" applyFill="1" applyAlignment="1">
      <alignment horizontal="left"/>
    </xf>
    <xf numFmtId="0" fontId="15" fillId="0" borderId="0" xfId="0" applyFont="1" applyAlignment="1">
      <alignment horizontal="left" vertical="center"/>
    </xf>
    <xf numFmtId="2" fontId="16" fillId="0" borderId="0" xfId="0" applyNumberFormat="1" applyFont="1"/>
    <xf numFmtId="2" fontId="2" fillId="0" borderId="0" xfId="0" applyNumberFormat="1" applyFont="1"/>
    <xf numFmtId="11" fontId="16" fillId="0" borderId="0" xfId="0" applyNumberFormat="1" applyFont="1"/>
    <xf numFmtId="0" fontId="22" fillId="0" borderId="0" xfId="0" applyFont="1"/>
    <xf numFmtId="2" fontId="22" fillId="0" borderId="0" xfId="0" applyNumberFormat="1" applyFont="1"/>
    <xf numFmtId="2" fontId="23" fillId="0" borderId="0" xfId="0" applyNumberFormat="1" applyFont="1" applyAlignment="1">
      <alignment horizontal="center" vertical="center"/>
    </xf>
    <xf numFmtId="2" fontId="24" fillId="0" borderId="0" xfId="0" applyNumberFormat="1" applyFont="1" applyAlignment="1">
      <alignment horizontal="center" vertical="center"/>
    </xf>
    <xf numFmtId="1" fontId="14" fillId="0" borderId="0" xfId="0" applyNumberFormat="1" applyFont="1" applyAlignment="1">
      <alignment horizontal="center" vertical="center"/>
    </xf>
    <xf numFmtId="1" fontId="23" fillId="0" borderId="0" xfId="0" applyNumberFormat="1" applyFont="1" applyAlignment="1">
      <alignment horizontal="center" vertical="center"/>
    </xf>
    <xf numFmtId="2" fontId="15" fillId="0" borderId="0" xfId="0" applyNumberFormat="1" applyFont="1" applyAlignment="1">
      <alignment horizontal="center" vertical="center" wrapText="1"/>
    </xf>
    <xf numFmtId="2" fontId="14" fillId="0" borderId="0" xfId="0" applyNumberFormat="1" applyFont="1" applyAlignment="1">
      <alignment horizontal="center"/>
    </xf>
    <xf numFmtId="2" fontId="6" fillId="0" borderId="0" xfId="0" applyNumberFormat="1" applyFont="1" applyAlignment="1">
      <alignment horizontal="right"/>
    </xf>
    <xf numFmtId="0" fontId="16" fillId="0" borderId="0" xfId="0" applyFont="1"/>
    <xf numFmtId="2" fontId="6" fillId="0" borderId="1" xfId="0" applyNumberFormat="1" applyFont="1" applyBorder="1"/>
    <xf numFmtId="0" fontId="19" fillId="0" borderId="0" xfId="0" applyFont="1"/>
    <xf numFmtId="2" fontId="19" fillId="0" borderId="0" xfId="1" applyNumberFormat="1" applyFont="1"/>
    <xf numFmtId="167" fontId="19" fillId="0" borderId="0" xfId="0" applyNumberFormat="1" applyFont="1"/>
    <xf numFmtId="2" fontId="0" fillId="0" borderId="0" xfId="1" applyNumberFormat="1" applyFont="1"/>
    <xf numFmtId="167" fontId="0" fillId="0" borderId="0" xfId="0" applyNumberFormat="1"/>
    <xf numFmtId="0" fontId="0" fillId="7" borderId="0" xfId="0" applyFill="1"/>
    <xf numFmtId="11" fontId="1" fillId="7" borderId="0" xfId="1" applyNumberFormat="1" applyFill="1"/>
    <xf numFmtId="2" fontId="1" fillId="7" borderId="0" xfId="1" applyNumberFormat="1" applyFill="1"/>
    <xf numFmtId="2" fontId="8" fillId="7" borderId="0" xfId="0" applyNumberFormat="1" applyFont="1" applyFill="1"/>
    <xf numFmtId="167" fontId="8" fillId="7" borderId="0" xfId="0" applyNumberFormat="1" applyFont="1" applyFill="1"/>
    <xf numFmtId="2" fontId="0" fillId="7" borderId="0" xfId="0" applyNumberFormat="1" applyFill="1"/>
    <xf numFmtId="11" fontId="0" fillId="7" borderId="0" xfId="0" applyNumberFormat="1" applyFill="1"/>
    <xf numFmtId="2" fontId="16" fillId="7" borderId="0" xfId="0" applyNumberFormat="1" applyFont="1" applyFill="1"/>
    <xf numFmtId="0" fontId="2" fillId="7" borderId="0" xfId="0" applyFont="1" applyFill="1"/>
    <xf numFmtId="11" fontId="2" fillId="0" borderId="0" xfId="0" applyNumberFormat="1" applyFont="1"/>
    <xf numFmtId="0" fontId="17" fillId="0" borderId="0" xfId="0" applyFont="1"/>
    <xf numFmtId="11" fontId="17" fillId="0" borderId="0" xfId="1" applyNumberFormat="1" applyFont="1"/>
    <xf numFmtId="2" fontId="17" fillId="0" borderId="0" xfId="1" applyNumberFormat="1" applyFont="1"/>
    <xf numFmtId="2" fontId="17" fillId="0" borderId="0" xfId="0" applyNumberFormat="1" applyFont="1"/>
    <xf numFmtId="11" fontId="17" fillId="0" borderId="0" xfId="0" applyNumberFormat="1" applyFont="1"/>
    <xf numFmtId="1" fontId="9" fillId="2" borderId="0" xfId="0" applyNumberFormat="1" applyFont="1" applyFill="1"/>
    <xf numFmtId="1" fontId="7" fillId="2" borderId="0" xfId="0" applyNumberFormat="1" applyFont="1" applyFill="1"/>
    <xf numFmtId="1" fontId="6" fillId="2" borderId="0" xfId="0" applyNumberFormat="1" applyFont="1" applyFill="1" applyAlignment="1">
      <alignment horizontal="left"/>
    </xf>
    <xf numFmtId="1" fontId="2" fillId="2" borderId="0" xfId="0" applyNumberFormat="1" applyFont="1" applyFill="1"/>
    <xf numFmtId="1" fontId="0" fillId="2" borderId="0" xfId="0" applyNumberFormat="1" applyFill="1"/>
    <xf numFmtId="2" fontId="14" fillId="0" borderId="0" xfId="0" applyNumberFormat="1" applyFont="1" applyAlignment="1">
      <alignment horizontal="center" vertical="center" wrapText="1"/>
    </xf>
    <xf numFmtId="0" fontId="2" fillId="0" borderId="0" xfId="2670" applyFont="1"/>
    <xf numFmtId="0" fontId="1" fillId="0" borderId="0" xfId="2670" applyFont="1"/>
    <xf numFmtId="0" fontId="26" fillId="0" borderId="0" xfId="2670" applyFont="1"/>
    <xf numFmtId="2" fontId="1" fillId="0" borderId="0" xfId="2670" applyNumberFormat="1" applyFont="1"/>
    <xf numFmtId="0" fontId="13" fillId="0" borderId="0" xfId="2670" applyFont="1"/>
    <xf numFmtId="0" fontId="27" fillId="0" borderId="0" xfId="2670" applyFont="1"/>
    <xf numFmtId="2" fontId="2" fillId="0" borderId="0" xfId="2670" applyNumberFormat="1" applyFont="1"/>
    <xf numFmtId="11" fontId="1" fillId="0" borderId="0" xfId="2670" applyNumberFormat="1" applyFont="1"/>
    <xf numFmtId="11" fontId="26" fillId="0" borderId="0" xfId="2670" applyNumberFormat="1" applyFont="1"/>
    <xf numFmtId="0" fontId="1" fillId="0" borderId="0" xfId="2671" applyFont="1"/>
    <xf numFmtId="2" fontId="1" fillId="0" borderId="0" xfId="2671" applyNumberFormat="1" applyFont="1"/>
    <xf numFmtId="168" fontId="1" fillId="0" borderId="0" xfId="2671" applyNumberFormat="1" applyFont="1"/>
    <xf numFmtId="2" fontId="29" fillId="0" borderId="0" xfId="2670" applyNumberFormat="1" applyFont="1"/>
    <xf numFmtId="11" fontId="13" fillId="0" borderId="0" xfId="2670" applyNumberFormat="1" applyFont="1"/>
    <xf numFmtId="2" fontId="13" fillId="0" borderId="0" xfId="2670" applyNumberFormat="1" applyFont="1"/>
    <xf numFmtId="2" fontId="8" fillId="0" borderId="0" xfId="2670" applyNumberFormat="1" applyFont="1"/>
    <xf numFmtId="0" fontId="8" fillId="0" borderId="0" xfId="2670" applyFont="1"/>
    <xf numFmtId="11" fontId="8" fillId="0" borderId="0" xfId="2670" applyNumberFormat="1" applyFont="1"/>
    <xf numFmtId="1" fontId="8" fillId="0" borderId="0" xfId="2670" applyNumberFormat="1" applyFont="1"/>
    <xf numFmtId="1" fontId="1" fillId="0" borderId="0" xfId="2670" applyNumberFormat="1" applyFont="1"/>
    <xf numFmtId="0" fontId="25" fillId="0" borderId="0" xfId="2670"/>
    <xf numFmtId="0" fontId="7" fillId="0" borderId="0" xfId="2670" applyFont="1"/>
    <xf numFmtId="0" fontId="9" fillId="0" borderId="0" xfId="2670" applyFont="1"/>
    <xf numFmtId="17" fontId="9" fillId="0" borderId="0" xfId="2670" applyNumberFormat="1" applyFont="1"/>
    <xf numFmtId="2" fontId="7" fillId="0" borderId="0" xfId="2670" applyNumberFormat="1" applyFont="1"/>
    <xf numFmtId="0" fontId="7" fillId="0" borderId="0" xfId="2670" applyFont="1" applyAlignment="1">
      <alignment horizontal="right"/>
    </xf>
    <xf numFmtId="2" fontId="9" fillId="0" borderId="0" xfId="2670" applyNumberFormat="1" applyFont="1"/>
    <xf numFmtId="0" fontId="30" fillId="0" borderId="0" xfId="0" applyFont="1"/>
    <xf numFmtId="0" fontId="31" fillId="0" borderId="0" xfId="0" applyFont="1" applyAlignment="1">
      <alignment vertical="center"/>
    </xf>
    <xf numFmtId="0" fontId="32" fillId="0" borderId="0" xfId="0" applyFont="1" applyAlignment="1">
      <alignment vertical="center"/>
    </xf>
    <xf numFmtId="2" fontId="15" fillId="0" borderId="0" xfId="0" applyNumberFormat="1" applyFont="1" applyAlignment="1">
      <alignment horizontal="center" vertical="center" wrapText="1"/>
    </xf>
    <xf numFmtId="2" fontId="14" fillId="0" borderId="0" xfId="0" applyNumberFormat="1" applyFont="1" applyAlignment="1">
      <alignment horizontal="center" vertical="center"/>
    </xf>
    <xf numFmtId="0" fontId="15" fillId="0" borderId="0" xfId="0" applyFont="1" applyAlignment="1">
      <alignment horizontal="center" vertical="center"/>
    </xf>
    <xf numFmtId="2" fontId="15" fillId="0" borderId="0" xfId="0" applyNumberFormat="1" applyFont="1" applyAlignment="1">
      <alignment horizontal="center" vertical="center"/>
    </xf>
  </cellXfs>
  <cellStyles count="2672">
    <cellStyle name="Followed Hyperlink" xfId="3" builtinId="9" hidden="1"/>
    <cellStyle name="Followed Hyperlink" xfId="5" builtinId="9" hidden="1"/>
    <cellStyle name="Followed Hyperlink" xfId="7" builtinId="9" hidden="1"/>
    <cellStyle name="Followed Hyperlink" xfId="9" builtinId="9" hidden="1"/>
    <cellStyle name="Followed Hyperlink" xfId="11" builtinId="9" hidden="1"/>
    <cellStyle name="Followed Hyperlink" xfId="13" builtinId="9" hidden="1"/>
    <cellStyle name="Followed Hyperlink" xfId="15" builtinId="9" hidden="1"/>
    <cellStyle name="Followed Hyperlink" xfId="17" builtinId="9" hidden="1"/>
    <cellStyle name="Followed Hyperlink" xfId="19" builtinId="9" hidden="1"/>
    <cellStyle name="Followed Hyperlink" xfId="21" builtinId="9" hidden="1"/>
    <cellStyle name="Followed Hyperlink" xfId="23" builtinId="9" hidden="1"/>
    <cellStyle name="Followed Hyperlink" xfId="25" builtinId="9" hidden="1"/>
    <cellStyle name="Followed Hyperlink" xfId="27" builtinId="9" hidden="1"/>
    <cellStyle name="Followed Hyperlink" xfId="29" builtinId="9" hidden="1"/>
    <cellStyle name="Followed Hyperlink" xfId="31" builtinId="9" hidden="1"/>
    <cellStyle name="Followed Hyperlink" xfId="33" builtinId="9" hidden="1"/>
    <cellStyle name="Followed Hyperlink" xfId="35" builtinId="9" hidden="1"/>
    <cellStyle name="Followed Hyperlink" xfId="37" builtinId="9" hidden="1"/>
    <cellStyle name="Followed Hyperlink" xfId="39" builtinId="9" hidden="1"/>
    <cellStyle name="Followed Hyperlink" xfId="41" builtinId="9" hidden="1"/>
    <cellStyle name="Followed Hyperlink" xfId="43" builtinId="9" hidden="1"/>
    <cellStyle name="Followed Hyperlink" xfId="45" builtinId="9" hidden="1"/>
    <cellStyle name="Followed Hyperlink" xfId="47" builtinId="9" hidden="1"/>
    <cellStyle name="Followed Hyperlink" xfId="49" builtinId="9" hidden="1"/>
    <cellStyle name="Followed Hyperlink" xfId="51" builtinId="9" hidden="1"/>
    <cellStyle name="Followed Hyperlink" xfId="53" builtinId="9" hidden="1"/>
    <cellStyle name="Followed Hyperlink" xfId="55" builtinId="9" hidden="1"/>
    <cellStyle name="Followed Hyperlink" xfId="57" builtinId="9" hidden="1"/>
    <cellStyle name="Followed Hyperlink" xfId="59" builtinId="9" hidden="1"/>
    <cellStyle name="Followed Hyperlink" xfId="61" builtinId="9" hidden="1"/>
    <cellStyle name="Followed Hyperlink" xfId="63" builtinId="9" hidden="1"/>
    <cellStyle name="Followed Hyperlink" xfId="65" builtinId="9" hidden="1"/>
    <cellStyle name="Followed Hyperlink" xfId="67" builtinId="9" hidden="1"/>
    <cellStyle name="Followed Hyperlink" xfId="69" builtinId="9" hidden="1"/>
    <cellStyle name="Followed Hyperlink" xfId="71" builtinId="9" hidden="1"/>
    <cellStyle name="Followed Hyperlink" xfId="73" builtinId="9" hidden="1"/>
    <cellStyle name="Followed Hyperlink" xfId="75" builtinId="9" hidden="1"/>
    <cellStyle name="Followed Hyperlink" xfId="77" builtinId="9" hidden="1"/>
    <cellStyle name="Followed Hyperlink" xfId="79" builtinId="9" hidden="1"/>
    <cellStyle name="Followed Hyperlink" xfId="81" builtinId="9" hidden="1"/>
    <cellStyle name="Followed Hyperlink" xfId="83" builtinId="9" hidden="1"/>
    <cellStyle name="Followed Hyperlink" xfId="85" builtinId="9" hidden="1"/>
    <cellStyle name="Followed Hyperlink" xfId="87" builtinId="9" hidden="1"/>
    <cellStyle name="Followed Hyperlink" xfId="89" builtinId="9" hidden="1"/>
    <cellStyle name="Followed Hyperlink" xfId="91" builtinId="9" hidden="1"/>
    <cellStyle name="Followed Hyperlink" xfId="93" builtinId="9" hidden="1"/>
    <cellStyle name="Followed Hyperlink" xfId="95" builtinId="9" hidden="1"/>
    <cellStyle name="Followed Hyperlink" xfId="97" builtinId="9" hidden="1"/>
    <cellStyle name="Followed Hyperlink" xfId="99" builtinId="9" hidden="1"/>
    <cellStyle name="Followed Hyperlink" xfId="101" builtinId="9" hidden="1"/>
    <cellStyle name="Followed Hyperlink" xfId="103" builtinId="9" hidden="1"/>
    <cellStyle name="Followed Hyperlink" xfId="105" builtinId="9" hidden="1"/>
    <cellStyle name="Followed Hyperlink" xfId="107" builtinId="9" hidden="1"/>
    <cellStyle name="Followed Hyperlink" xfId="109" builtinId="9" hidden="1"/>
    <cellStyle name="Followed Hyperlink" xfId="111" builtinId="9" hidden="1"/>
    <cellStyle name="Followed Hyperlink" xfId="113" builtinId="9" hidden="1"/>
    <cellStyle name="Followed Hyperlink" xfId="115" builtinId="9" hidden="1"/>
    <cellStyle name="Followed Hyperlink" xfId="117" builtinId="9" hidden="1"/>
    <cellStyle name="Followed Hyperlink" xfId="119" builtinId="9" hidden="1"/>
    <cellStyle name="Followed Hyperlink" xfId="121" builtinId="9" hidden="1"/>
    <cellStyle name="Followed Hyperlink" xfId="123" builtinId="9" hidden="1"/>
    <cellStyle name="Followed Hyperlink" xfId="125" builtinId="9" hidden="1"/>
    <cellStyle name="Followed Hyperlink" xfId="127" builtinId="9" hidden="1"/>
    <cellStyle name="Followed Hyperlink" xfId="129" builtinId="9" hidden="1"/>
    <cellStyle name="Followed Hyperlink" xfId="131" builtinId="9" hidden="1"/>
    <cellStyle name="Followed Hyperlink" xfId="133" builtinId="9" hidden="1"/>
    <cellStyle name="Followed Hyperlink" xfId="135" builtinId="9" hidden="1"/>
    <cellStyle name="Followed Hyperlink" xfId="137" builtinId="9" hidden="1"/>
    <cellStyle name="Followed Hyperlink" xfId="139" builtinId="9" hidden="1"/>
    <cellStyle name="Followed Hyperlink" xfId="141" builtinId="9" hidden="1"/>
    <cellStyle name="Followed Hyperlink" xfId="143" builtinId="9" hidden="1"/>
    <cellStyle name="Followed Hyperlink" xfId="145" builtinId="9" hidden="1"/>
    <cellStyle name="Followed Hyperlink" xfId="147" builtinId="9" hidden="1"/>
    <cellStyle name="Followed Hyperlink" xfId="149" builtinId="9" hidden="1"/>
    <cellStyle name="Followed Hyperlink" xfId="151" builtinId="9" hidden="1"/>
    <cellStyle name="Followed Hyperlink" xfId="153" builtinId="9" hidden="1"/>
    <cellStyle name="Followed Hyperlink" xfId="155" builtinId="9" hidden="1"/>
    <cellStyle name="Followed Hyperlink" xfId="157" builtinId="9" hidden="1"/>
    <cellStyle name="Followed Hyperlink" xfId="159" builtinId="9" hidden="1"/>
    <cellStyle name="Followed Hyperlink" xfId="161" builtinId="9" hidden="1"/>
    <cellStyle name="Followed Hyperlink" xfId="163" builtinId="9" hidden="1"/>
    <cellStyle name="Followed Hyperlink" xfId="165" builtinId="9" hidden="1"/>
    <cellStyle name="Followed Hyperlink" xfId="167" builtinId="9" hidden="1"/>
    <cellStyle name="Followed Hyperlink" xfId="169" builtinId="9" hidden="1"/>
    <cellStyle name="Followed Hyperlink" xfId="171" builtinId="9" hidden="1"/>
    <cellStyle name="Followed Hyperlink" xfId="173" builtinId="9" hidden="1"/>
    <cellStyle name="Followed Hyperlink" xfId="175" builtinId="9" hidden="1"/>
    <cellStyle name="Followed Hyperlink" xfId="177" builtinId="9" hidden="1"/>
    <cellStyle name="Followed Hyperlink" xfId="179" builtinId="9" hidden="1"/>
    <cellStyle name="Followed Hyperlink" xfId="181" builtinId="9" hidden="1"/>
    <cellStyle name="Followed Hyperlink" xfId="183" builtinId="9" hidden="1"/>
    <cellStyle name="Followed Hyperlink" xfId="185" builtinId="9" hidden="1"/>
    <cellStyle name="Followed Hyperlink" xfId="187" builtinId="9" hidden="1"/>
    <cellStyle name="Followed Hyperlink" xfId="189" builtinId="9" hidden="1"/>
    <cellStyle name="Followed Hyperlink" xfId="191" builtinId="9" hidden="1"/>
    <cellStyle name="Followed Hyperlink" xfId="193" builtinId="9" hidden="1"/>
    <cellStyle name="Followed Hyperlink" xfId="195" builtinId="9" hidden="1"/>
    <cellStyle name="Followed Hyperlink" xfId="197" builtinId="9" hidden="1"/>
    <cellStyle name="Followed Hyperlink" xfId="199" builtinId="9" hidden="1"/>
    <cellStyle name="Followed Hyperlink" xfId="201" builtinId="9" hidden="1"/>
    <cellStyle name="Followed Hyperlink" xfId="203" builtinId="9" hidden="1"/>
    <cellStyle name="Followed Hyperlink" xfId="205" builtinId="9" hidden="1"/>
    <cellStyle name="Followed Hyperlink" xfId="207" builtinId="9" hidden="1"/>
    <cellStyle name="Followed Hyperlink" xfId="209" builtinId="9" hidden="1"/>
    <cellStyle name="Followed Hyperlink" xfId="211" builtinId="9" hidden="1"/>
    <cellStyle name="Followed Hyperlink" xfId="213" builtinId="9" hidden="1"/>
    <cellStyle name="Followed Hyperlink" xfId="215" builtinId="9" hidden="1"/>
    <cellStyle name="Followed Hyperlink" xfId="217" builtinId="9" hidden="1"/>
    <cellStyle name="Followed Hyperlink" xfId="219" builtinId="9" hidden="1"/>
    <cellStyle name="Followed Hyperlink" xfId="221" builtinId="9" hidden="1"/>
    <cellStyle name="Followed Hyperlink" xfId="223" builtinId="9" hidden="1"/>
    <cellStyle name="Followed Hyperlink" xfId="225" builtinId="9" hidden="1"/>
    <cellStyle name="Followed Hyperlink" xfId="227" builtinId="9" hidden="1"/>
    <cellStyle name="Followed Hyperlink" xfId="229" builtinId="9" hidden="1"/>
    <cellStyle name="Followed Hyperlink" xfId="231" builtinId="9" hidden="1"/>
    <cellStyle name="Followed Hyperlink" xfId="233" builtinId="9" hidden="1"/>
    <cellStyle name="Followed Hyperlink" xfId="235" builtinId="9" hidden="1"/>
    <cellStyle name="Followed Hyperlink" xfId="237" builtinId="9" hidden="1"/>
    <cellStyle name="Followed Hyperlink" xfId="239" builtinId="9" hidden="1"/>
    <cellStyle name="Followed Hyperlink" xfId="241" builtinId="9" hidden="1"/>
    <cellStyle name="Followed Hyperlink" xfId="243" builtinId="9" hidden="1"/>
    <cellStyle name="Followed Hyperlink" xfId="245" builtinId="9" hidden="1"/>
    <cellStyle name="Followed Hyperlink" xfId="247" builtinId="9" hidden="1"/>
    <cellStyle name="Followed Hyperlink" xfId="249" builtinId="9" hidden="1"/>
    <cellStyle name="Followed Hyperlink" xfId="251" builtinId="9" hidden="1"/>
    <cellStyle name="Followed Hyperlink" xfId="253" builtinId="9" hidden="1"/>
    <cellStyle name="Followed Hyperlink" xfId="255" builtinId="9" hidden="1"/>
    <cellStyle name="Followed Hyperlink" xfId="257" builtinId="9" hidden="1"/>
    <cellStyle name="Followed Hyperlink" xfId="259" builtinId="9" hidden="1"/>
    <cellStyle name="Followed Hyperlink" xfId="261" builtinId="9" hidden="1"/>
    <cellStyle name="Followed Hyperlink" xfId="263" builtinId="9" hidden="1"/>
    <cellStyle name="Followed Hyperlink" xfId="265" builtinId="9" hidden="1"/>
    <cellStyle name="Followed Hyperlink" xfId="267" builtinId="9" hidden="1"/>
    <cellStyle name="Followed Hyperlink" xfId="269" builtinId="9" hidden="1"/>
    <cellStyle name="Followed Hyperlink" xfId="271" builtinId="9" hidden="1"/>
    <cellStyle name="Followed Hyperlink" xfId="273" builtinId="9" hidden="1"/>
    <cellStyle name="Followed Hyperlink" xfId="275" builtinId="9" hidden="1"/>
    <cellStyle name="Followed Hyperlink" xfId="277" builtinId="9" hidden="1"/>
    <cellStyle name="Followed Hyperlink" xfId="279" builtinId="9" hidden="1"/>
    <cellStyle name="Followed Hyperlink" xfId="281" builtinId="9" hidden="1"/>
    <cellStyle name="Followed Hyperlink" xfId="283" builtinId="9" hidden="1"/>
    <cellStyle name="Followed Hyperlink" xfId="285" builtinId="9" hidden="1"/>
    <cellStyle name="Followed Hyperlink" xfId="287" builtinId="9" hidden="1"/>
    <cellStyle name="Followed Hyperlink" xfId="289" builtinId="9" hidden="1"/>
    <cellStyle name="Followed Hyperlink" xfId="291" builtinId="9" hidden="1"/>
    <cellStyle name="Followed Hyperlink" xfId="293" builtinId="9" hidden="1"/>
    <cellStyle name="Followed Hyperlink" xfId="295" builtinId="9" hidden="1"/>
    <cellStyle name="Followed Hyperlink" xfId="297" builtinId="9" hidden="1"/>
    <cellStyle name="Followed Hyperlink" xfId="299" builtinId="9" hidden="1"/>
    <cellStyle name="Followed Hyperlink" xfId="301" builtinId="9" hidden="1"/>
    <cellStyle name="Followed Hyperlink" xfId="303" builtinId="9" hidden="1"/>
    <cellStyle name="Followed Hyperlink" xfId="305" builtinId="9" hidden="1"/>
    <cellStyle name="Followed Hyperlink" xfId="307" builtinId="9" hidden="1"/>
    <cellStyle name="Followed Hyperlink" xfId="309" builtinId="9" hidden="1"/>
    <cellStyle name="Followed Hyperlink" xfId="311" builtinId="9" hidden="1"/>
    <cellStyle name="Followed Hyperlink" xfId="313" builtinId="9" hidden="1"/>
    <cellStyle name="Followed Hyperlink" xfId="315" builtinId="9" hidden="1"/>
    <cellStyle name="Followed Hyperlink" xfId="317" builtinId="9" hidden="1"/>
    <cellStyle name="Followed Hyperlink" xfId="319" builtinId="9" hidden="1"/>
    <cellStyle name="Followed Hyperlink" xfId="321" builtinId="9" hidden="1"/>
    <cellStyle name="Followed Hyperlink" xfId="323" builtinId="9" hidden="1"/>
    <cellStyle name="Followed Hyperlink" xfId="325" builtinId="9" hidden="1"/>
    <cellStyle name="Followed Hyperlink" xfId="327" builtinId="9" hidden="1"/>
    <cellStyle name="Followed Hyperlink" xfId="329" builtinId="9" hidden="1"/>
    <cellStyle name="Followed Hyperlink" xfId="331" builtinId="9" hidden="1"/>
    <cellStyle name="Followed Hyperlink" xfId="333" builtinId="9" hidden="1"/>
    <cellStyle name="Followed Hyperlink" xfId="335" builtinId="9" hidden="1"/>
    <cellStyle name="Followed Hyperlink" xfId="337" builtinId="9" hidden="1"/>
    <cellStyle name="Followed Hyperlink" xfId="339" builtinId="9" hidden="1"/>
    <cellStyle name="Followed Hyperlink" xfId="341" builtinId="9" hidden="1"/>
    <cellStyle name="Followed Hyperlink" xfId="343" builtinId="9" hidden="1"/>
    <cellStyle name="Followed Hyperlink" xfId="345" builtinId="9" hidden="1"/>
    <cellStyle name="Followed Hyperlink" xfId="347" builtinId="9" hidden="1"/>
    <cellStyle name="Followed Hyperlink" xfId="349" builtinId="9" hidden="1"/>
    <cellStyle name="Followed Hyperlink" xfId="351" builtinId="9" hidden="1"/>
    <cellStyle name="Followed Hyperlink" xfId="353" builtinId="9" hidden="1"/>
    <cellStyle name="Followed Hyperlink" xfId="355" builtinId="9" hidden="1"/>
    <cellStyle name="Followed Hyperlink" xfId="357" builtinId="9" hidden="1"/>
    <cellStyle name="Followed Hyperlink" xfId="359" builtinId="9" hidden="1"/>
    <cellStyle name="Followed Hyperlink" xfId="361" builtinId="9" hidden="1"/>
    <cellStyle name="Followed Hyperlink" xfId="363" builtinId="9" hidden="1"/>
    <cellStyle name="Followed Hyperlink" xfId="365" builtinId="9" hidden="1"/>
    <cellStyle name="Followed Hyperlink" xfId="367" builtinId="9" hidden="1"/>
    <cellStyle name="Followed Hyperlink" xfId="369" builtinId="9" hidden="1"/>
    <cellStyle name="Followed Hyperlink" xfId="371" builtinId="9" hidden="1"/>
    <cellStyle name="Followed Hyperlink" xfId="373" builtinId="9" hidden="1"/>
    <cellStyle name="Followed Hyperlink" xfId="375" builtinId="9" hidden="1"/>
    <cellStyle name="Followed Hyperlink" xfId="377" builtinId="9" hidden="1"/>
    <cellStyle name="Followed Hyperlink" xfId="379" builtinId="9" hidden="1"/>
    <cellStyle name="Followed Hyperlink" xfId="381" builtinId="9" hidden="1"/>
    <cellStyle name="Followed Hyperlink" xfId="383" builtinId="9" hidden="1"/>
    <cellStyle name="Followed Hyperlink" xfId="385" builtinId="9" hidden="1"/>
    <cellStyle name="Followed Hyperlink" xfId="387" builtinId="9" hidden="1"/>
    <cellStyle name="Followed Hyperlink" xfId="389" builtinId="9" hidden="1"/>
    <cellStyle name="Followed Hyperlink" xfId="391" builtinId="9" hidden="1"/>
    <cellStyle name="Followed Hyperlink" xfId="393" builtinId="9" hidden="1"/>
    <cellStyle name="Followed Hyperlink" xfId="395" builtinId="9" hidden="1"/>
    <cellStyle name="Followed Hyperlink" xfId="397" builtinId="9" hidden="1"/>
    <cellStyle name="Followed Hyperlink" xfId="399" builtinId="9" hidden="1"/>
    <cellStyle name="Followed Hyperlink" xfId="401" builtinId="9" hidden="1"/>
    <cellStyle name="Followed Hyperlink" xfId="403" builtinId="9" hidden="1"/>
    <cellStyle name="Followed Hyperlink" xfId="405" builtinId="9" hidden="1"/>
    <cellStyle name="Followed Hyperlink" xfId="407" builtinId="9" hidden="1"/>
    <cellStyle name="Followed Hyperlink" xfId="409" builtinId="9" hidden="1"/>
    <cellStyle name="Followed Hyperlink" xfId="411" builtinId="9" hidden="1"/>
    <cellStyle name="Followed Hyperlink" xfId="413" builtinId="9" hidden="1"/>
    <cellStyle name="Followed Hyperlink" xfId="415" builtinId="9" hidden="1"/>
    <cellStyle name="Followed Hyperlink" xfId="417" builtinId="9" hidden="1"/>
    <cellStyle name="Followed Hyperlink" xfId="419" builtinId="9" hidden="1"/>
    <cellStyle name="Followed Hyperlink" xfId="421" builtinId="9" hidden="1"/>
    <cellStyle name="Followed Hyperlink" xfId="423" builtinId="9" hidden="1"/>
    <cellStyle name="Followed Hyperlink" xfId="425" builtinId="9" hidden="1"/>
    <cellStyle name="Followed Hyperlink" xfId="427" builtinId="9" hidden="1"/>
    <cellStyle name="Followed Hyperlink" xfId="429" builtinId="9" hidden="1"/>
    <cellStyle name="Followed Hyperlink" xfId="431" builtinId="9" hidden="1"/>
    <cellStyle name="Followed Hyperlink" xfId="433" builtinId="9" hidden="1"/>
    <cellStyle name="Followed Hyperlink" xfId="435" builtinId="9" hidden="1"/>
    <cellStyle name="Followed Hyperlink" xfId="437" builtinId="9" hidden="1"/>
    <cellStyle name="Followed Hyperlink" xfId="439" builtinId="9" hidden="1"/>
    <cellStyle name="Followed Hyperlink" xfId="441" builtinId="9" hidden="1"/>
    <cellStyle name="Followed Hyperlink" xfId="443" builtinId="9" hidden="1"/>
    <cellStyle name="Followed Hyperlink" xfId="445" builtinId="9" hidden="1"/>
    <cellStyle name="Followed Hyperlink" xfId="447" builtinId="9" hidden="1"/>
    <cellStyle name="Followed Hyperlink" xfId="449" builtinId="9" hidden="1"/>
    <cellStyle name="Followed Hyperlink" xfId="451" builtinId="9" hidden="1"/>
    <cellStyle name="Followed Hyperlink" xfId="453" builtinId="9" hidden="1"/>
    <cellStyle name="Followed Hyperlink" xfId="455" builtinId="9" hidden="1"/>
    <cellStyle name="Followed Hyperlink" xfId="457" builtinId="9" hidden="1"/>
    <cellStyle name="Followed Hyperlink" xfId="459" builtinId="9" hidden="1"/>
    <cellStyle name="Followed Hyperlink" xfId="461" builtinId="9" hidden="1"/>
    <cellStyle name="Followed Hyperlink" xfId="463" builtinId="9" hidden="1"/>
    <cellStyle name="Followed Hyperlink" xfId="465" builtinId="9" hidden="1"/>
    <cellStyle name="Followed Hyperlink" xfId="467" builtinId="9" hidden="1"/>
    <cellStyle name="Followed Hyperlink" xfId="469" builtinId="9" hidden="1"/>
    <cellStyle name="Followed Hyperlink" xfId="471" builtinId="9" hidden="1"/>
    <cellStyle name="Followed Hyperlink" xfId="473" builtinId="9" hidden="1"/>
    <cellStyle name="Followed Hyperlink" xfId="475" builtinId="9" hidden="1"/>
    <cellStyle name="Followed Hyperlink" xfId="477" builtinId="9" hidden="1"/>
    <cellStyle name="Followed Hyperlink" xfId="479" builtinId="9" hidden="1"/>
    <cellStyle name="Followed Hyperlink" xfId="481" builtinId="9" hidden="1"/>
    <cellStyle name="Followed Hyperlink" xfId="483" builtinId="9" hidden="1"/>
    <cellStyle name="Followed Hyperlink" xfId="485" builtinId="9" hidden="1"/>
    <cellStyle name="Followed Hyperlink" xfId="487" builtinId="9" hidden="1"/>
    <cellStyle name="Followed Hyperlink" xfId="489" builtinId="9" hidden="1"/>
    <cellStyle name="Followed Hyperlink" xfId="491" builtinId="9" hidden="1"/>
    <cellStyle name="Followed Hyperlink" xfId="493" builtinId="9" hidden="1"/>
    <cellStyle name="Followed Hyperlink" xfId="495" builtinId="9" hidden="1"/>
    <cellStyle name="Followed Hyperlink" xfId="497" builtinId="9" hidden="1"/>
    <cellStyle name="Followed Hyperlink" xfId="499" builtinId="9" hidden="1"/>
    <cellStyle name="Followed Hyperlink" xfId="501" builtinId="9" hidden="1"/>
    <cellStyle name="Followed Hyperlink" xfId="503" builtinId="9" hidden="1"/>
    <cellStyle name="Followed Hyperlink" xfId="505" builtinId="9" hidden="1"/>
    <cellStyle name="Followed Hyperlink" xfId="507" builtinId="9" hidden="1"/>
    <cellStyle name="Followed Hyperlink" xfId="509" builtinId="9" hidden="1"/>
    <cellStyle name="Followed Hyperlink" xfId="511" builtinId="9" hidden="1"/>
    <cellStyle name="Followed Hyperlink" xfId="513" builtinId="9" hidden="1"/>
    <cellStyle name="Followed Hyperlink" xfId="515" builtinId="9" hidden="1"/>
    <cellStyle name="Followed Hyperlink" xfId="517" builtinId="9" hidden="1"/>
    <cellStyle name="Followed Hyperlink" xfId="519" builtinId="9" hidden="1"/>
    <cellStyle name="Followed Hyperlink" xfId="521" builtinId="9" hidden="1"/>
    <cellStyle name="Followed Hyperlink" xfId="523" builtinId="9" hidden="1"/>
    <cellStyle name="Followed Hyperlink" xfId="525" builtinId="9" hidden="1"/>
    <cellStyle name="Followed Hyperlink" xfId="527" builtinId="9" hidden="1"/>
    <cellStyle name="Followed Hyperlink" xfId="529" builtinId="9" hidden="1"/>
    <cellStyle name="Followed Hyperlink" xfId="531" builtinId="9" hidden="1"/>
    <cellStyle name="Followed Hyperlink" xfId="533" builtinId="9" hidden="1"/>
    <cellStyle name="Followed Hyperlink" xfId="535" builtinId="9" hidden="1"/>
    <cellStyle name="Followed Hyperlink" xfId="537" builtinId="9" hidden="1"/>
    <cellStyle name="Followed Hyperlink" xfId="539" builtinId="9" hidden="1"/>
    <cellStyle name="Followed Hyperlink" xfId="541" builtinId="9" hidden="1"/>
    <cellStyle name="Followed Hyperlink" xfId="543" builtinId="9" hidden="1"/>
    <cellStyle name="Followed Hyperlink" xfId="545" builtinId="9" hidden="1"/>
    <cellStyle name="Followed Hyperlink" xfId="547" builtinId="9" hidden="1"/>
    <cellStyle name="Followed Hyperlink" xfId="549" builtinId="9" hidden="1"/>
    <cellStyle name="Followed Hyperlink" xfId="551" builtinId="9" hidden="1"/>
    <cellStyle name="Followed Hyperlink" xfId="553" builtinId="9" hidden="1"/>
    <cellStyle name="Followed Hyperlink" xfId="555" builtinId="9" hidden="1"/>
    <cellStyle name="Followed Hyperlink" xfId="557" builtinId="9" hidden="1"/>
    <cellStyle name="Followed Hyperlink" xfId="559" builtinId="9" hidden="1"/>
    <cellStyle name="Followed Hyperlink" xfId="561" builtinId="9" hidden="1"/>
    <cellStyle name="Followed Hyperlink" xfId="563" builtinId="9" hidden="1"/>
    <cellStyle name="Followed Hyperlink" xfId="565" builtinId="9" hidden="1"/>
    <cellStyle name="Followed Hyperlink" xfId="567" builtinId="9" hidden="1"/>
    <cellStyle name="Followed Hyperlink" xfId="569" builtinId="9" hidden="1"/>
    <cellStyle name="Followed Hyperlink" xfId="571" builtinId="9" hidden="1"/>
    <cellStyle name="Followed Hyperlink" xfId="573" builtinId="9" hidden="1"/>
    <cellStyle name="Followed Hyperlink" xfId="575" builtinId="9" hidden="1"/>
    <cellStyle name="Followed Hyperlink" xfId="577" builtinId="9" hidden="1"/>
    <cellStyle name="Followed Hyperlink" xfId="579" builtinId="9" hidden="1"/>
    <cellStyle name="Followed Hyperlink" xfId="581" builtinId="9" hidden="1"/>
    <cellStyle name="Followed Hyperlink" xfId="583" builtinId="9" hidden="1"/>
    <cellStyle name="Followed Hyperlink" xfId="585" builtinId="9" hidden="1"/>
    <cellStyle name="Followed Hyperlink" xfId="587" builtinId="9" hidden="1"/>
    <cellStyle name="Followed Hyperlink" xfId="589" builtinId="9" hidden="1"/>
    <cellStyle name="Followed Hyperlink" xfId="591" builtinId="9" hidden="1"/>
    <cellStyle name="Followed Hyperlink" xfId="593" builtinId="9" hidden="1"/>
    <cellStyle name="Followed Hyperlink" xfId="595" builtinId="9" hidden="1"/>
    <cellStyle name="Followed Hyperlink" xfId="597" builtinId="9" hidden="1"/>
    <cellStyle name="Followed Hyperlink" xfId="599" builtinId="9" hidden="1"/>
    <cellStyle name="Followed Hyperlink" xfId="601" builtinId="9" hidden="1"/>
    <cellStyle name="Followed Hyperlink" xfId="603" builtinId="9" hidden="1"/>
    <cellStyle name="Followed Hyperlink" xfId="605" builtinId="9" hidden="1"/>
    <cellStyle name="Followed Hyperlink" xfId="607" builtinId="9" hidden="1"/>
    <cellStyle name="Followed Hyperlink" xfId="609" builtinId="9" hidden="1"/>
    <cellStyle name="Followed Hyperlink" xfId="611" builtinId="9" hidden="1"/>
    <cellStyle name="Followed Hyperlink" xfId="613" builtinId="9" hidden="1"/>
    <cellStyle name="Followed Hyperlink" xfId="615" builtinId="9" hidden="1"/>
    <cellStyle name="Followed Hyperlink" xfId="617" builtinId="9" hidden="1"/>
    <cellStyle name="Followed Hyperlink" xfId="619" builtinId="9" hidden="1"/>
    <cellStyle name="Followed Hyperlink" xfId="621" builtinId="9" hidden="1"/>
    <cellStyle name="Followed Hyperlink" xfId="623" builtinId="9" hidden="1"/>
    <cellStyle name="Followed Hyperlink" xfId="625" builtinId="9" hidden="1"/>
    <cellStyle name="Followed Hyperlink" xfId="627" builtinId="9" hidden="1"/>
    <cellStyle name="Followed Hyperlink" xfId="629" builtinId="9" hidden="1"/>
    <cellStyle name="Followed Hyperlink" xfId="631" builtinId="9" hidden="1"/>
    <cellStyle name="Followed Hyperlink" xfId="633" builtinId="9" hidden="1"/>
    <cellStyle name="Followed Hyperlink" xfId="635" builtinId="9" hidden="1"/>
    <cellStyle name="Followed Hyperlink" xfId="637" builtinId="9" hidden="1"/>
    <cellStyle name="Followed Hyperlink" xfId="639" builtinId="9" hidden="1"/>
    <cellStyle name="Followed Hyperlink" xfId="641" builtinId="9" hidden="1"/>
    <cellStyle name="Followed Hyperlink" xfId="643" builtinId="9" hidden="1"/>
    <cellStyle name="Followed Hyperlink" xfId="645" builtinId="9" hidden="1"/>
    <cellStyle name="Followed Hyperlink" xfId="647" builtinId="9" hidden="1"/>
    <cellStyle name="Followed Hyperlink" xfId="649" builtinId="9" hidden="1"/>
    <cellStyle name="Followed Hyperlink" xfId="651" builtinId="9" hidden="1"/>
    <cellStyle name="Followed Hyperlink" xfId="653" builtinId="9" hidden="1"/>
    <cellStyle name="Followed Hyperlink" xfId="655" builtinId="9" hidden="1"/>
    <cellStyle name="Followed Hyperlink" xfId="657" builtinId="9" hidden="1"/>
    <cellStyle name="Followed Hyperlink" xfId="659" builtinId="9" hidden="1"/>
    <cellStyle name="Followed Hyperlink" xfId="661" builtinId="9" hidden="1"/>
    <cellStyle name="Followed Hyperlink" xfId="663" builtinId="9" hidden="1"/>
    <cellStyle name="Followed Hyperlink" xfId="665" builtinId="9" hidden="1"/>
    <cellStyle name="Followed Hyperlink" xfId="667" builtinId="9" hidden="1"/>
    <cellStyle name="Followed Hyperlink" xfId="669" builtinId="9" hidden="1"/>
    <cellStyle name="Followed Hyperlink" xfId="671" builtinId="9" hidden="1"/>
    <cellStyle name="Followed Hyperlink" xfId="673" builtinId="9" hidden="1"/>
    <cellStyle name="Followed Hyperlink" xfId="675" builtinId="9" hidden="1"/>
    <cellStyle name="Followed Hyperlink" xfId="677" builtinId="9" hidden="1"/>
    <cellStyle name="Followed Hyperlink" xfId="679" builtinId="9" hidden="1"/>
    <cellStyle name="Followed Hyperlink" xfId="681" builtinId="9" hidden="1"/>
    <cellStyle name="Followed Hyperlink" xfId="683" builtinId="9" hidden="1"/>
    <cellStyle name="Followed Hyperlink" xfId="685" builtinId="9" hidden="1"/>
    <cellStyle name="Followed Hyperlink" xfId="687" builtinId="9" hidden="1"/>
    <cellStyle name="Followed Hyperlink" xfId="689" builtinId="9" hidden="1"/>
    <cellStyle name="Followed Hyperlink" xfId="691" builtinId="9" hidden="1"/>
    <cellStyle name="Followed Hyperlink" xfId="693" builtinId="9" hidden="1"/>
    <cellStyle name="Followed Hyperlink" xfId="695" builtinId="9" hidden="1"/>
    <cellStyle name="Followed Hyperlink" xfId="697" builtinId="9" hidden="1"/>
    <cellStyle name="Followed Hyperlink" xfId="699" builtinId="9" hidden="1"/>
    <cellStyle name="Followed Hyperlink" xfId="701" builtinId="9" hidden="1"/>
    <cellStyle name="Followed Hyperlink" xfId="703" builtinId="9" hidden="1"/>
    <cellStyle name="Followed Hyperlink" xfId="705" builtinId="9" hidden="1"/>
    <cellStyle name="Followed Hyperlink" xfId="707" builtinId="9" hidden="1"/>
    <cellStyle name="Followed Hyperlink" xfId="709" builtinId="9" hidden="1"/>
    <cellStyle name="Followed Hyperlink" xfId="711" builtinId="9" hidden="1"/>
    <cellStyle name="Followed Hyperlink" xfId="713" builtinId="9" hidden="1"/>
    <cellStyle name="Followed Hyperlink" xfId="715" builtinId="9" hidden="1"/>
    <cellStyle name="Followed Hyperlink" xfId="717" builtinId="9" hidden="1"/>
    <cellStyle name="Followed Hyperlink" xfId="719" builtinId="9" hidden="1"/>
    <cellStyle name="Followed Hyperlink" xfId="721" builtinId="9" hidden="1"/>
    <cellStyle name="Followed Hyperlink" xfId="723" builtinId="9" hidden="1"/>
    <cellStyle name="Followed Hyperlink" xfId="725" builtinId="9" hidden="1"/>
    <cellStyle name="Followed Hyperlink" xfId="727" builtinId="9" hidden="1"/>
    <cellStyle name="Followed Hyperlink" xfId="729" builtinId="9" hidden="1"/>
    <cellStyle name="Followed Hyperlink" xfId="731" builtinId="9" hidden="1"/>
    <cellStyle name="Followed Hyperlink" xfId="733" builtinId="9" hidden="1"/>
    <cellStyle name="Followed Hyperlink" xfId="735" builtinId="9" hidden="1"/>
    <cellStyle name="Followed Hyperlink" xfId="737" builtinId="9" hidden="1"/>
    <cellStyle name="Followed Hyperlink" xfId="739" builtinId="9" hidden="1"/>
    <cellStyle name="Followed Hyperlink" xfId="741" builtinId="9" hidden="1"/>
    <cellStyle name="Followed Hyperlink" xfId="743" builtinId="9" hidden="1"/>
    <cellStyle name="Followed Hyperlink" xfId="745" builtinId="9" hidden="1"/>
    <cellStyle name="Followed Hyperlink" xfId="747" builtinId="9" hidden="1"/>
    <cellStyle name="Followed Hyperlink" xfId="749" builtinId="9" hidden="1"/>
    <cellStyle name="Followed Hyperlink" xfId="751" builtinId="9" hidden="1"/>
    <cellStyle name="Followed Hyperlink" xfId="753" builtinId="9" hidden="1"/>
    <cellStyle name="Followed Hyperlink" xfId="755" builtinId="9" hidden="1"/>
    <cellStyle name="Followed Hyperlink" xfId="757" builtinId="9" hidden="1"/>
    <cellStyle name="Followed Hyperlink" xfId="759" builtinId="9" hidden="1"/>
    <cellStyle name="Followed Hyperlink" xfId="761" builtinId="9" hidden="1"/>
    <cellStyle name="Followed Hyperlink" xfId="763" builtinId="9" hidden="1"/>
    <cellStyle name="Followed Hyperlink" xfId="765" builtinId="9" hidden="1"/>
    <cellStyle name="Followed Hyperlink" xfId="767" builtinId="9" hidden="1"/>
    <cellStyle name="Followed Hyperlink" xfId="769" builtinId="9" hidden="1"/>
    <cellStyle name="Followed Hyperlink" xfId="771" builtinId="9" hidden="1"/>
    <cellStyle name="Followed Hyperlink" xfId="773" builtinId="9" hidden="1"/>
    <cellStyle name="Followed Hyperlink" xfId="775" builtinId="9" hidden="1"/>
    <cellStyle name="Followed Hyperlink" xfId="777" builtinId="9" hidden="1"/>
    <cellStyle name="Followed Hyperlink" xfId="779" builtinId="9" hidden="1"/>
    <cellStyle name="Followed Hyperlink" xfId="781" builtinId="9" hidden="1"/>
    <cellStyle name="Followed Hyperlink" xfId="783" builtinId="9" hidden="1"/>
    <cellStyle name="Followed Hyperlink" xfId="785" builtinId="9" hidden="1"/>
    <cellStyle name="Followed Hyperlink" xfId="787" builtinId="9" hidden="1"/>
    <cellStyle name="Followed Hyperlink" xfId="789" builtinId="9" hidden="1"/>
    <cellStyle name="Followed Hyperlink" xfId="791" builtinId="9" hidden="1"/>
    <cellStyle name="Followed Hyperlink" xfId="793" builtinId="9" hidden="1"/>
    <cellStyle name="Followed Hyperlink" xfId="795" builtinId="9" hidden="1"/>
    <cellStyle name="Followed Hyperlink" xfId="797" builtinId="9" hidden="1"/>
    <cellStyle name="Followed Hyperlink" xfId="799" builtinId="9" hidden="1"/>
    <cellStyle name="Followed Hyperlink" xfId="801" builtinId="9" hidden="1"/>
    <cellStyle name="Followed Hyperlink" xfId="803" builtinId="9" hidden="1"/>
    <cellStyle name="Followed Hyperlink" xfId="805" builtinId="9" hidden="1"/>
    <cellStyle name="Followed Hyperlink" xfId="807" builtinId="9" hidden="1"/>
    <cellStyle name="Followed Hyperlink" xfId="809" builtinId="9" hidden="1"/>
    <cellStyle name="Followed Hyperlink" xfId="811" builtinId="9" hidden="1"/>
    <cellStyle name="Followed Hyperlink" xfId="813" builtinId="9" hidden="1"/>
    <cellStyle name="Followed Hyperlink" xfId="815" builtinId="9" hidden="1"/>
    <cellStyle name="Followed Hyperlink" xfId="817" builtinId="9" hidden="1"/>
    <cellStyle name="Followed Hyperlink" xfId="819" builtinId="9" hidden="1"/>
    <cellStyle name="Followed Hyperlink" xfId="821" builtinId="9" hidden="1"/>
    <cellStyle name="Followed Hyperlink" xfId="823" builtinId="9" hidden="1"/>
    <cellStyle name="Followed Hyperlink" xfId="825" builtinId="9" hidden="1"/>
    <cellStyle name="Followed Hyperlink" xfId="827" builtinId="9" hidden="1"/>
    <cellStyle name="Followed Hyperlink" xfId="829" builtinId="9" hidden="1"/>
    <cellStyle name="Followed Hyperlink" xfId="831" builtinId="9" hidden="1"/>
    <cellStyle name="Followed Hyperlink" xfId="833" builtinId="9" hidden="1"/>
    <cellStyle name="Followed Hyperlink" xfId="835" builtinId="9" hidden="1"/>
    <cellStyle name="Followed Hyperlink" xfId="837" builtinId="9" hidden="1"/>
    <cellStyle name="Followed Hyperlink" xfId="839" builtinId="9" hidden="1"/>
    <cellStyle name="Followed Hyperlink" xfId="841" builtinId="9" hidden="1"/>
    <cellStyle name="Followed Hyperlink" xfId="843" builtinId="9" hidden="1"/>
    <cellStyle name="Followed Hyperlink" xfId="845" builtinId="9" hidden="1"/>
    <cellStyle name="Followed Hyperlink" xfId="847" builtinId="9" hidden="1"/>
    <cellStyle name="Followed Hyperlink" xfId="849" builtinId="9" hidden="1"/>
    <cellStyle name="Followed Hyperlink" xfId="851" builtinId="9" hidden="1"/>
    <cellStyle name="Followed Hyperlink" xfId="853" builtinId="9" hidden="1"/>
    <cellStyle name="Followed Hyperlink" xfId="855" builtinId="9" hidden="1"/>
    <cellStyle name="Followed Hyperlink" xfId="857" builtinId="9" hidden="1"/>
    <cellStyle name="Followed Hyperlink" xfId="859" builtinId="9" hidden="1"/>
    <cellStyle name="Followed Hyperlink" xfId="861" builtinId="9" hidden="1"/>
    <cellStyle name="Followed Hyperlink" xfId="863" builtinId="9" hidden="1"/>
    <cellStyle name="Followed Hyperlink" xfId="865" builtinId="9" hidden="1"/>
    <cellStyle name="Followed Hyperlink" xfId="867" builtinId="9" hidden="1"/>
    <cellStyle name="Followed Hyperlink" xfId="869" builtinId="9" hidden="1"/>
    <cellStyle name="Followed Hyperlink" xfId="871" builtinId="9" hidden="1"/>
    <cellStyle name="Followed Hyperlink" xfId="873" builtinId="9" hidden="1"/>
    <cellStyle name="Followed Hyperlink" xfId="875" builtinId="9" hidden="1"/>
    <cellStyle name="Followed Hyperlink" xfId="877" builtinId="9" hidden="1"/>
    <cellStyle name="Followed Hyperlink" xfId="879" builtinId="9" hidden="1"/>
    <cellStyle name="Followed Hyperlink" xfId="881" builtinId="9" hidden="1"/>
    <cellStyle name="Followed Hyperlink" xfId="883" builtinId="9" hidden="1"/>
    <cellStyle name="Followed Hyperlink" xfId="885" builtinId="9" hidden="1"/>
    <cellStyle name="Followed Hyperlink" xfId="887" builtinId="9" hidden="1"/>
    <cellStyle name="Followed Hyperlink" xfId="889" builtinId="9" hidden="1"/>
    <cellStyle name="Followed Hyperlink" xfId="891" builtinId="9" hidden="1"/>
    <cellStyle name="Followed Hyperlink" xfId="893" builtinId="9" hidden="1"/>
    <cellStyle name="Followed Hyperlink" xfId="895" builtinId="9" hidden="1"/>
    <cellStyle name="Followed Hyperlink" xfId="897" builtinId="9" hidden="1"/>
    <cellStyle name="Followed Hyperlink" xfId="899" builtinId="9" hidden="1"/>
    <cellStyle name="Followed Hyperlink" xfId="901" builtinId="9" hidden="1"/>
    <cellStyle name="Followed Hyperlink" xfId="903" builtinId="9" hidden="1"/>
    <cellStyle name="Followed Hyperlink" xfId="905" builtinId="9" hidden="1"/>
    <cellStyle name="Followed Hyperlink" xfId="907" builtinId="9" hidden="1"/>
    <cellStyle name="Followed Hyperlink" xfId="909" builtinId="9" hidden="1"/>
    <cellStyle name="Followed Hyperlink" xfId="911" builtinId="9" hidden="1"/>
    <cellStyle name="Followed Hyperlink" xfId="913" builtinId="9" hidden="1"/>
    <cellStyle name="Followed Hyperlink" xfId="915" builtinId="9" hidden="1"/>
    <cellStyle name="Followed Hyperlink" xfId="917" builtinId="9" hidden="1"/>
    <cellStyle name="Followed Hyperlink" xfId="919" builtinId="9" hidden="1"/>
    <cellStyle name="Followed Hyperlink" xfId="921" builtinId="9" hidden="1"/>
    <cellStyle name="Followed Hyperlink" xfId="923" builtinId="9" hidden="1"/>
    <cellStyle name="Followed Hyperlink" xfId="925" builtinId="9" hidden="1"/>
    <cellStyle name="Followed Hyperlink" xfId="927" builtinId="9" hidden="1"/>
    <cellStyle name="Followed Hyperlink" xfId="929" builtinId="9" hidden="1"/>
    <cellStyle name="Followed Hyperlink" xfId="931" builtinId="9" hidden="1"/>
    <cellStyle name="Followed Hyperlink" xfId="933" builtinId="9" hidden="1"/>
    <cellStyle name="Followed Hyperlink" xfId="935" builtinId="9" hidden="1"/>
    <cellStyle name="Followed Hyperlink" xfId="937" builtinId="9" hidden="1"/>
    <cellStyle name="Followed Hyperlink" xfId="939" builtinId="9" hidden="1"/>
    <cellStyle name="Followed Hyperlink" xfId="941" builtinId="9" hidden="1"/>
    <cellStyle name="Followed Hyperlink" xfId="943" builtinId="9" hidden="1"/>
    <cellStyle name="Followed Hyperlink" xfId="945" builtinId="9" hidden="1"/>
    <cellStyle name="Followed Hyperlink" xfId="947" builtinId="9" hidden="1"/>
    <cellStyle name="Followed Hyperlink" xfId="949" builtinId="9" hidden="1"/>
    <cellStyle name="Followed Hyperlink" xfId="951" builtinId="9" hidden="1"/>
    <cellStyle name="Followed Hyperlink" xfId="953" builtinId="9" hidden="1"/>
    <cellStyle name="Followed Hyperlink" xfId="955" builtinId="9" hidden="1"/>
    <cellStyle name="Followed Hyperlink" xfId="957" builtinId="9" hidden="1"/>
    <cellStyle name="Followed Hyperlink" xfId="959" builtinId="9" hidden="1"/>
    <cellStyle name="Followed Hyperlink" xfId="961" builtinId="9" hidden="1"/>
    <cellStyle name="Followed Hyperlink" xfId="963" builtinId="9" hidden="1"/>
    <cellStyle name="Followed Hyperlink" xfId="965" builtinId="9" hidden="1"/>
    <cellStyle name="Followed Hyperlink" xfId="967" builtinId="9" hidden="1"/>
    <cellStyle name="Followed Hyperlink" xfId="969" builtinId="9" hidden="1"/>
    <cellStyle name="Followed Hyperlink" xfId="971" builtinId="9" hidden="1"/>
    <cellStyle name="Followed Hyperlink" xfId="973" builtinId="9" hidden="1"/>
    <cellStyle name="Followed Hyperlink" xfId="975" builtinId="9" hidden="1"/>
    <cellStyle name="Followed Hyperlink" xfId="977" builtinId="9" hidden="1"/>
    <cellStyle name="Followed Hyperlink" xfId="979" builtinId="9" hidden="1"/>
    <cellStyle name="Followed Hyperlink" xfId="981" builtinId="9" hidden="1"/>
    <cellStyle name="Followed Hyperlink" xfId="983" builtinId="9" hidden="1"/>
    <cellStyle name="Followed Hyperlink" xfId="985" builtinId="9" hidden="1"/>
    <cellStyle name="Followed Hyperlink" xfId="987" builtinId="9" hidden="1"/>
    <cellStyle name="Followed Hyperlink" xfId="989" builtinId="9" hidden="1"/>
    <cellStyle name="Followed Hyperlink" xfId="991" builtinId="9" hidden="1"/>
    <cellStyle name="Followed Hyperlink" xfId="993" builtinId="9" hidden="1"/>
    <cellStyle name="Followed Hyperlink" xfId="995" builtinId="9" hidden="1"/>
    <cellStyle name="Followed Hyperlink" xfId="997" builtinId="9" hidden="1"/>
    <cellStyle name="Followed Hyperlink" xfId="999" builtinId="9" hidden="1"/>
    <cellStyle name="Followed Hyperlink" xfId="1001" builtinId="9" hidden="1"/>
    <cellStyle name="Followed Hyperlink" xfId="1003" builtinId="9" hidden="1"/>
    <cellStyle name="Followed Hyperlink" xfId="1005" builtinId="9" hidden="1"/>
    <cellStyle name="Followed Hyperlink" xfId="1007" builtinId="9" hidden="1"/>
    <cellStyle name="Followed Hyperlink" xfId="1009" builtinId="9" hidden="1"/>
    <cellStyle name="Followed Hyperlink" xfId="1011" builtinId="9" hidden="1"/>
    <cellStyle name="Followed Hyperlink" xfId="1013" builtinId="9" hidden="1"/>
    <cellStyle name="Followed Hyperlink" xfId="1015" builtinId="9" hidden="1"/>
    <cellStyle name="Followed Hyperlink" xfId="1017" builtinId="9" hidden="1"/>
    <cellStyle name="Followed Hyperlink" xfId="1019" builtinId="9" hidden="1"/>
    <cellStyle name="Followed Hyperlink" xfId="1021" builtinId="9" hidden="1"/>
    <cellStyle name="Followed Hyperlink" xfId="1023" builtinId="9" hidden="1"/>
    <cellStyle name="Followed Hyperlink" xfId="1025" builtinId="9" hidden="1"/>
    <cellStyle name="Followed Hyperlink" xfId="1027" builtinId="9" hidden="1"/>
    <cellStyle name="Followed Hyperlink" xfId="1029" builtinId="9" hidden="1"/>
    <cellStyle name="Followed Hyperlink" xfId="1031" builtinId="9" hidden="1"/>
    <cellStyle name="Followed Hyperlink" xfId="1033" builtinId="9" hidden="1"/>
    <cellStyle name="Followed Hyperlink" xfId="1035" builtinId="9" hidden="1"/>
    <cellStyle name="Followed Hyperlink" xfId="1037" builtinId="9" hidden="1"/>
    <cellStyle name="Followed Hyperlink" xfId="1039" builtinId="9" hidden="1"/>
    <cellStyle name="Followed Hyperlink" xfId="1041" builtinId="9" hidden="1"/>
    <cellStyle name="Followed Hyperlink" xfId="1043" builtinId="9" hidden="1"/>
    <cellStyle name="Followed Hyperlink" xfId="1045" builtinId="9" hidden="1"/>
    <cellStyle name="Followed Hyperlink" xfId="1047" builtinId="9" hidden="1"/>
    <cellStyle name="Followed Hyperlink" xfId="1049" builtinId="9" hidden="1"/>
    <cellStyle name="Followed Hyperlink" xfId="1051" builtinId="9" hidden="1"/>
    <cellStyle name="Followed Hyperlink" xfId="1053" builtinId="9" hidden="1"/>
    <cellStyle name="Followed Hyperlink" xfId="1055" builtinId="9" hidden="1"/>
    <cellStyle name="Followed Hyperlink" xfId="1057" builtinId="9" hidden="1"/>
    <cellStyle name="Followed Hyperlink" xfId="1059" builtinId="9" hidden="1"/>
    <cellStyle name="Followed Hyperlink" xfId="1061" builtinId="9" hidden="1"/>
    <cellStyle name="Followed Hyperlink" xfId="1063" builtinId="9" hidden="1"/>
    <cellStyle name="Followed Hyperlink" xfId="1065" builtinId="9" hidden="1"/>
    <cellStyle name="Followed Hyperlink" xfId="1067" builtinId="9" hidden="1"/>
    <cellStyle name="Followed Hyperlink" xfId="1069" builtinId="9" hidden="1"/>
    <cellStyle name="Followed Hyperlink" xfId="1071" builtinId="9" hidden="1"/>
    <cellStyle name="Followed Hyperlink" xfId="1073" builtinId="9" hidden="1"/>
    <cellStyle name="Followed Hyperlink" xfId="1075" builtinId="9" hidden="1"/>
    <cellStyle name="Followed Hyperlink" xfId="1077" builtinId="9" hidden="1"/>
    <cellStyle name="Followed Hyperlink" xfId="1079" builtinId="9" hidden="1"/>
    <cellStyle name="Followed Hyperlink" xfId="1081" builtinId="9" hidden="1"/>
    <cellStyle name="Followed Hyperlink" xfId="1083" builtinId="9" hidden="1"/>
    <cellStyle name="Followed Hyperlink" xfId="1085" builtinId="9" hidden="1"/>
    <cellStyle name="Followed Hyperlink" xfId="1087" builtinId="9" hidden="1"/>
    <cellStyle name="Followed Hyperlink" xfId="1089" builtinId="9" hidden="1"/>
    <cellStyle name="Followed Hyperlink" xfId="1091" builtinId="9" hidden="1"/>
    <cellStyle name="Followed Hyperlink" xfId="1093" builtinId="9" hidden="1"/>
    <cellStyle name="Followed Hyperlink" xfId="1095" builtinId="9" hidden="1"/>
    <cellStyle name="Followed Hyperlink" xfId="1097" builtinId="9" hidden="1"/>
    <cellStyle name="Followed Hyperlink" xfId="1099" builtinId="9" hidden="1"/>
    <cellStyle name="Followed Hyperlink" xfId="1101" builtinId="9" hidden="1"/>
    <cellStyle name="Followed Hyperlink" xfId="1103" builtinId="9" hidden="1"/>
    <cellStyle name="Followed Hyperlink" xfId="1105" builtinId="9" hidden="1"/>
    <cellStyle name="Followed Hyperlink" xfId="1107" builtinId="9" hidden="1"/>
    <cellStyle name="Followed Hyperlink" xfId="1109" builtinId="9" hidden="1"/>
    <cellStyle name="Followed Hyperlink" xfId="1111" builtinId="9" hidden="1"/>
    <cellStyle name="Followed Hyperlink" xfId="1113" builtinId="9" hidden="1"/>
    <cellStyle name="Followed Hyperlink" xfId="1115" builtinId="9" hidden="1"/>
    <cellStyle name="Followed Hyperlink" xfId="1117" builtinId="9" hidden="1"/>
    <cellStyle name="Followed Hyperlink" xfId="1119" builtinId="9" hidden="1"/>
    <cellStyle name="Followed Hyperlink" xfId="1121" builtinId="9" hidden="1"/>
    <cellStyle name="Followed Hyperlink" xfId="1123" builtinId="9" hidden="1"/>
    <cellStyle name="Followed Hyperlink" xfId="1125" builtinId="9" hidden="1"/>
    <cellStyle name="Followed Hyperlink" xfId="1127" builtinId="9" hidden="1"/>
    <cellStyle name="Followed Hyperlink" xfId="1129" builtinId="9" hidden="1"/>
    <cellStyle name="Followed Hyperlink" xfId="1131" builtinId="9" hidden="1"/>
    <cellStyle name="Followed Hyperlink" xfId="1133" builtinId="9" hidden="1"/>
    <cellStyle name="Followed Hyperlink" xfId="1135" builtinId="9" hidden="1"/>
    <cellStyle name="Followed Hyperlink" xfId="1137" builtinId="9" hidden="1"/>
    <cellStyle name="Followed Hyperlink" xfId="1139" builtinId="9" hidden="1"/>
    <cellStyle name="Followed Hyperlink" xfId="1141" builtinId="9" hidden="1"/>
    <cellStyle name="Followed Hyperlink" xfId="1143" builtinId="9" hidden="1"/>
    <cellStyle name="Followed Hyperlink" xfId="1145" builtinId="9" hidden="1"/>
    <cellStyle name="Followed Hyperlink" xfId="1147" builtinId="9" hidden="1"/>
    <cellStyle name="Followed Hyperlink" xfId="1149" builtinId="9" hidden="1"/>
    <cellStyle name="Followed Hyperlink" xfId="1151" builtinId="9" hidden="1"/>
    <cellStyle name="Followed Hyperlink" xfId="1153" builtinId="9" hidden="1"/>
    <cellStyle name="Followed Hyperlink" xfId="1155" builtinId="9" hidden="1"/>
    <cellStyle name="Followed Hyperlink" xfId="1157" builtinId="9" hidden="1"/>
    <cellStyle name="Followed Hyperlink" xfId="1159" builtinId="9" hidden="1"/>
    <cellStyle name="Followed Hyperlink" xfId="1161" builtinId="9" hidden="1"/>
    <cellStyle name="Followed Hyperlink" xfId="1163" builtinId="9" hidden="1"/>
    <cellStyle name="Followed Hyperlink" xfId="1165" builtinId="9" hidden="1"/>
    <cellStyle name="Followed Hyperlink" xfId="1167" builtinId="9" hidden="1"/>
    <cellStyle name="Followed Hyperlink" xfId="1169" builtinId="9" hidden="1"/>
    <cellStyle name="Followed Hyperlink" xfId="1171" builtinId="9" hidden="1"/>
    <cellStyle name="Followed Hyperlink" xfId="1173" builtinId="9" hidden="1"/>
    <cellStyle name="Followed Hyperlink" xfId="1175" builtinId="9" hidden="1"/>
    <cellStyle name="Followed Hyperlink" xfId="1177" builtinId="9" hidden="1"/>
    <cellStyle name="Followed Hyperlink" xfId="1179" builtinId="9" hidden="1"/>
    <cellStyle name="Followed Hyperlink" xfId="1181" builtinId="9" hidden="1"/>
    <cellStyle name="Followed Hyperlink" xfId="1183" builtinId="9" hidden="1"/>
    <cellStyle name="Followed Hyperlink" xfId="1185" builtinId="9" hidden="1"/>
    <cellStyle name="Followed Hyperlink" xfId="1187" builtinId="9" hidden="1"/>
    <cellStyle name="Followed Hyperlink" xfId="1189" builtinId="9" hidden="1"/>
    <cellStyle name="Followed Hyperlink" xfId="1191" builtinId="9" hidden="1"/>
    <cellStyle name="Followed Hyperlink" xfId="1193" builtinId="9" hidden="1"/>
    <cellStyle name="Followed Hyperlink" xfId="1195" builtinId="9" hidden="1"/>
    <cellStyle name="Followed Hyperlink" xfId="1197" builtinId="9" hidden="1"/>
    <cellStyle name="Followed Hyperlink" xfId="1199" builtinId="9" hidden="1"/>
    <cellStyle name="Followed Hyperlink" xfId="1201" builtinId="9" hidden="1"/>
    <cellStyle name="Followed Hyperlink" xfId="1203" builtinId="9" hidden="1"/>
    <cellStyle name="Followed Hyperlink" xfId="1205" builtinId="9" hidden="1"/>
    <cellStyle name="Followed Hyperlink" xfId="1207" builtinId="9" hidden="1"/>
    <cellStyle name="Followed Hyperlink" xfId="1209" builtinId="9" hidden="1"/>
    <cellStyle name="Followed Hyperlink" xfId="1211" builtinId="9" hidden="1"/>
    <cellStyle name="Followed Hyperlink" xfId="1213" builtinId="9" hidden="1"/>
    <cellStyle name="Followed Hyperlink" xfId="1215" builtinId="9" hidden="1"/>
    <cellStyle name="Followed Hyperlink" xfId="1217" builtinId="9" hidden="1"/>
    <cellStyle name="Followed Hyperlink" xfId="1219" builtinId="9" hidden="1"/>
    <cellStyle name="Followed Hyperlink" xfId="1221" builtinId="9" hidden="1"/>
    <cellStyle name="Followed Hyperlink" xfId="1223" builtinId="9" hidden="1"/>
    <cellStyle name="Followed Hyperlink" xfId="1225" builtinId="9" hidden="1"/>
    <cellStyle name="Followed Hyperlink" xfId="1227" builtinId="9" hidden="1"/>
    <cellStyle name="Followed Hyperlink" xfId="1229" builtinId="9" hidden="1"/>
    <cellStyle name="Followed Hyperlink" xfId="1231" builtinId="9" hidden="1"/>
    <cellStyle name="Followed Hyperlink" xfId="1233" builtinId="9" hidden="1"/>
    <cellStyle name="Followed Hyperlink" xfId="1235" builtinId="9" hidden="1"/>
    <cellStyle name="Followed Hyperlink" xfId="1237" builtinId="9" hidden="1"/>
    <cellStyle name="Followed Hyperlink" xfId="1239" builtinId="9" hidden="1"/>
    <cellStyle name="Followed Hyperlink" xfId="1241" builtinId="9" hidden="1"/>
    <cellStyle name="Followed Hyperlink" xfId="1243" builtinId="9" hidden="1"/>
    <cellStyle name="Followed Hyperlink" xfId="1245" builtinId="9" hidden="1"/>
    <cellStyle name="Followed Hyperlink" xfId="1247" builtinId="9" hidden="1"/>
    <cellStyle name="Followed Hyperlink" xfId="1249" builtinId="9" hidden="1"/>
    <cellStyle name="Followed Hyperlink" xfId="1251" builtinId="9" hidden="1"/>
    <cellStyle name="Followed Hyperlink" xfId="1253" builtinId="9" hidden="1"/>
    <cellStyle name="Followed Hyperlink" xfId="1255" builtinId="9" hidden="1"/>
    <cellStyle name="Followed Hyperlink" xfId="1257" builtinId="9" hidden="1"/>
    <cellStyle name="Followed Hyperlink" xfId="1259" builtinId="9" hidden="1"/>
    <cellStyle name="Followed Hyperlink" xfId="1261" builtinId="9" hidden="1"/>
    <cellStyle name="Followed Hyperlink" xfId="1263" builtinId="9" hidden="1"/>
    <cellStyle name="Followed Hyperlink" xfId="1265" builtinId="9" hidden="1"/>
    <cellStyle name="Followed Hyperlink" xfId="1267" builtinId="9" hidden="1"/>
    <cellStyle name="Followed Hyperlink" xfId="1269" builtinId="9" hidden="1"/>
    <cellStyle name="Followed Hyperlink" xfId="1271" builtinId="9" hidden="1"/>
    <cellStyle name="Followed Hyperlink" xfId="1273" builtinId="9" hidden="1"/>
    <cellStyle name="Followed Hyperlink" xfId="1275" builtinId="9" hidden="1"/>
    <cellStyle name="Followed Hyperlink" xfId="1277" builtinId="9" hidden="1"/>
    <cellStyle name="Followed Hyperlink" xfId="1279" builtinId="9" hidden="1"/>
    <cellStyle name="Followed Hyperlink" xfId="1281" builtinId="9" hidden="1"/>
    <cellStyle name="Followed Hyperlink" xfId="1283" builtinId="9" hidden="1"/>
    <cellStyle name="Followed Hyperlink" xfId="1285" builtinId="9" hidden="1"/>
    <cellStyle name="Followed Hyperlink" xfId="1287" builtinId="9" hidden="1"/>
    <cellStyle name="Followed Hyperlink" xfId="1289" builtinId="9" hidden="1"/>
    <cellStyle name="Followed Hyperlink" xfId="1291" builtinId="9" hidden="1"/>
    <cellStyle name="Followed Hyperlink" xfId="1293" builtinId="9" hidden="1"/>
    <cellStyle name="Followed Hyperlink" xfId="1295" builtinId="9" hidden="1"/>
    <cellStyle name="Followed Hyperlink" xfId="1297" builtinId="9" hidden="1"/>
    <cellStyle name="Followed Hyperlink" xfId="1299" builtinId="9" hidden="1"/>
    <cellStyle name="Followed Hyperlink" xfId="1301" builtinId="9" hidden="1"/>
    <cellStyle name="Followed Hyperlink" xfId="1303" builtinId="9" hidden="1"/>
    <cellStyle name="Followed Hyperlink" xfId="1305" builtinId="9" hidden="1"/>
    <cellStyle name="Followed Hyperlink" xfId="1307" builtinId="9" hidden="1"/>
    <cellStyle name="Followed Hyperlink" xfId="1309" builtinId="9" hidden="1"/>
    <cellStyle name="Followed Hyperlink" xfId="1311" builtinId="9" hidden="1"/>
    <cellStyle name="Followed Hyperlink" xfId="1313" builtinId="9" hidden="1"/>
    <cellStyle name="Followed Hyperlink" xfId="1315" builtinId="9" hidden="1"/>
    <cellStyle name="Followed Hyperlink" xfId="1317" builtinId="9" hidden="1"/>
    <cellStyle name="Followed Hyperlink" xfId="1319" builtinId="9" hidden="1"/>
    <cellStyle name="Followed Hyperlink" xfId="1321" builtinId="9" hidden="1"/>
    <cellStyle name="Followed Hyperlink" xfId="1323" builtinId="9" hidden="1"/>
    <cellStyle name="Followed Hyperlink" xfId="1325" builtinId="9" hidden="1"/>
    <cellStyle name="Followed Hyperlink" xfId="1327" builtinId="9" hidden="1"/>
    <cellStyle name="Followed Hyperlink" xfId="1329" builtinId="9" hidden="1"/>
    <cellStyle name="Followed Hyperlink" xfId="1331" builtinId="9" hidden="1"/>
    <cellStyle name="Followed Hyperlink" xfId="1333" builtinId="9" hidden="1"/>
    <cellStyle name="Followed Hyperlink" xfId="1335" builtinId="9" hidden="1"/>
    <cellStyle name="Followed Hyperlink" xfId="1337" builtinId="9" hidden="1"/>
    <cellStyle name="Followed Hyperlink" xfId="1339" builtinId="9" hidden="1"/>
    <cellStyle name="Followed Hyperlink" xfId="1341" builtinId="9" hidden="1"/>
    <cellStyle name="Followed Hyperlink" xfId="1343" builtinId="9" hidden="1"/>
    <cellStyle name="Followed Hyperlink" xfId="1345" builtinId="9" hidden="1"/>
    <cellStyle name="Followed Hyperlink" xfId="1347" builtinId="9" hidden="1"/>
    <cellStyle name="Followed Hyperlink" xfId="1349" builtinId="9" hidden="1"/>
    <cellStyle name="Followed Hyperlink" xfId="1351" builtinId="9" hidden="1"/>
    <cellStyle name="Followed Hyperlink" xfId="1353" builtinId="9" hidden="1"/>
    <cellStyle name="Followed Hyperlink" xfId="1355" builtinId="9" hidden="1"/>
    <cellStyle name="Followed Hyperlink" xfId="1357" builtinId="9" hidden="1"/>
    <cellStyle name="Followed Hyperlink" xfId="1359" builtinId="9" hidden="1"/>
    <cellStyle name="Followed Hyperlink" xfId="1361" builtinId="9" hidden="1"/>
    <cellStyle name="Followed Hyperlink" xfId="1363" builtinId="9" hidden="1"/>
    <cellStyle name="Followed Hyperlink" xfId="1365" builtinId="9" hidden="1"/>
    <cellStyle name="Followed Hyperlink" xfId="1367" builtinId="9" hidden="1"/>
    <cellStyle name="Followed Hyperlink" xfId="1369" builtinId="9" hidden="1"/>
    <cellStyle name="Followed Hyperlink" xfId="1371" builtinId="9" hidden="1"/>
    <cellStyle name="Followed Hyperlink" xfId="1373" builtinId="9" hidden="1"/>
    <cellStyle name="Followed Hyperlink" xfId="1375" builtinId="9" hidden="1"/>
    <cellStyle name="Followed Hyperlink" xfId="1377" builtinId="9" hidden="1"/>
    <cellStyle name="Followed Hyperlink" xfId="1379" builtinId="9" hidden="1"/>
    <cellStyle name="Followed Hyperlink" xfId="1381" builtinId="9" hidden="1"/>
    <cellStyle name="Followed Hyperlink" xfId="1383" builtinId="9" hidden="1"/>
    <cellStyle name="Followed Hyperlink" xfId="1385" builtinId="9" hidden="1"/>
    <cellStyle name="Followed Hyperlink" xfId="1387" builtinId="9" hidden="1"/>
    <cellStyle name="Followed Hyperlink" xfId="1389" builtinId="9" hidden="1"/>
    <cellStyle name="Followed Hyperlink" xfId="1391" builtinId="9" hidden="1"/>
    <cellStyle name="Followed Hyperlink" xfId="1393" builtinId="9" hidden="1"/>
    <cellStyle name="Followed Hyperlink" xfId="1395" builtinId="9" hidden="1"/>
    <cellStyle name="Followed Hyperlink" xfId="1397" builtinId="9" hidden="1"/>
    <cellStyle name="Followed Hyperlink" xfId="1399" builtinId="9" hidden="1"/>
    <cellStyle name="Followed Hyperlink" xfId="1401" builtinId="9" hidden="1"/>
    <cellStyle name="Followed Hyperlink" xfId="1403" builtinId="9" hidden="1"/>
    <cellStyle name="Followed Hyperlink" xfId="1405" builtinId="9" hidden="1"/>
    <cellStyle name="Followed Hyperlink" xfId="1407" builtinId="9" hidden="1"/>
    <cellStyle name="Followed Hyperlink" xfId="1409" builtinId="9" hidden="1"/>
    <cellStyle name="Followed Hyperlink" xfId="1411" builtinId="9" hidden="1"/>
    <cellStyle name="Followed Hyperlink" xfId="1413" builtinId="9" hidden="1"/>
    <cellStyle name="Followed Hyperlink" xfId="1415" builtinId="9" hidden="1"/>
    <cellStyle name="Followed Hyperlink" xfId="1417" builtinId="9" hidden="1"/>
    <cellStyle name="Followed Hyperlink" xfId="1419" builtinId="9" hidden="1"/>
    <cellStyle name="Followed Hyperlink" xfId="1421" builtinId="9" hidden="1"/>
    <cellStyle name="Followed Hyperlink" xfId="1423" builtinId="9" hidden="1"/>
    <cellStyle name="Followed Hyperlink" xfId="1425" builtinId="9" hidden="1"/>
    <cellStyle name="Followed Hyperlink" xfId="1427" builtinId="9" hidden="1"/>
    <cellStyle name="Followed Hyperlink" xfId="1429" builtinId="9" hidden="1"/>
    <cellStyle name="Followed Hyperlink" xfId="1431" builtinId="9" hidden="1"/>
    <cellStyle name="Followed Hyperlink" xfId="1433" builtinId="9" hidden="1"/>
    <cellStyle name="Followed Hyperlink" xfId="1435" builtinId="9" hidden="1"/>
    <cellStyle name="Followed Hyperlink" xfId="1437" builtinId="9" hidden="1"/>
    <cellStyle name="Followed Hyperlink" xfId="1439" builtinId="9" hidden="1"/>
    <cellStyle name="Followed Hyperlink" xfId="1441" builtinId="9" hidden="1"/>
    <cellStyle name="Followed Hyperlink" xfId="1443" builtinId="9" hidden="1"/>
    <cellStyle name="Followed Hyperlink" xfId="1445" builtinId="9" hidden="1"/>
    <cellStyle name="Followed Hyperlink" xfId="1447" builtinId="9" hidden="1"/>
    <cellStyle name="Followed Hyperlink" xfId="1449" builtinId="9" hidden="1"/>
    <cellStyle name="Followed Hyperlink" xfId="1451" builtinId="9" hidden="1"/>
    <cellStyle name="Followed Hyperlink" xfId="1453" builtinId="9" hidden="1"/>
    <cellStyle name="Followed Hyperlink" xfId="1455" builtinId="9" hidden="1"/>
    <cellStyle name="Followed Hyperlink" xfId="1457" builtinId="9" hidden="1"/>
    <cellStyle name="Followed Hyperlink" xfId="1459" builtinId="9" hidden="1"/>
    <cellStyle name="Followed Hyperlink" xfId="1461" builtinId="9" hidden="1"/>
    <cellStyle name="Followed Hyperlink" xfId="1463" builtinId="9" hidden="1"/>
    <cellStyle name="Followed Hyperlink" xfId="1465" builtinId="9" hidden="1"/>
    <cellStyle name="Followed Hyperlink" xfId="1467" builtinId="9" hidden="1"/>
    <cellStyle name="Followed Hyperlink" xfId="1469" builtinId="9" hidden="1"/>
    <cellStyle name="Followed Hyperlink" xfId="1471" builtinId="9" hidden="1"/>
    <cellStyle name="Followed Hyperlink" xfId="1473" builtinId="9" hidden="1"/>
    <cellStyle name="Followed Hyperlink" xfId="1475" builtinId="9" hidden="1"/>
    <cellStyle name="Followed Hyperlink" xfId="1477" builtinId="9" hidden="1"/>
    <cellStyle name="Followed Hyperlink" xfId="1479" builtinId="9" hidden="1"/>
    <cellStyle name="Followed Hyperlink" xfId="1481" builtinId="9" hidden="1"/>
    <cellStyle name="Followed Hyperlink" xfId="1483" builtinId="9" hidden="1"/>
    <cellStyle name="Followed Hyperlink" xfId="1485" builtinId="9" hidden="1"/>
    <cellStyle name="Followed Hyperlink" xfId="1487" builtinId="9" hidden="1"/>
    <cellStyle name="Followed Hyperlink" xfId="1489" builtinId="9" hidden="1"/>
    <cellStyle name="Followed Hyperlink" xfId="1491" builtinId="9" hidden="1"/>
    <cellStyle name="Followed Hyperlink" xfId="1493" builtinId="9" hidden="1"/>
    <cellStyle name="Followed Hyperlink" xfId="1495" builtinId="9" hidden="1"/>
    <cellStyle name="Followed Hyperlink" xfId="1497" builtinId="9" hidden="1"/>
    <cellStyle name="Followed Hyperlink" xfId="1499" builtinId="9" hidden="1"/>
    <cellStyle name="Followed Hyperlink" xfId="1501" builtinId="9" hidden="1"/>
    <cellStyle name="Followed Hyperlink" xfId="1503" builtinId="9" hidden="1"/>
    <cellStyle name="Followed Hyperlink" xfId="1505" builtinId="9" hidden="1"/>
    <cellStyle name="Followed Hyperlink" xfId="1507" builtinId="9" hidden="1"/>
    <cellStyle name="Followed Hyperlink" xfId="1509" builtinId="9" hidden="1"/>
    <cellStyle name="Followed Hyperlink" xfId="1511" builtinId="9" hidden="1"/>
    <cellStyle name="Followed Hyperlink" xfId="1513" builtinId="9" hidden="1"/>
    <cellStyle name="Followed Hyperlink" xfId="1515" builtinId="9" hidden="1"/>
    <cellStyle name="Followed Hyperlink" xfId="1517" builtinId="9" hidden="1"/>
    <cellStyle name="Followed Hyperlink" xfId="1519" builtinId="9" hidden="1"/>
    <cellStyle name="Followed Hyperlink" xfId="1521" builtinId="9" hidden="1"/>
    <cellStyle name="Followed Hyperlink" xfId="1523" builtinId="9" hidden="1"/>
    <cellStyle name="Followed Hyperlink" xfId="1525" builtinId="9" hidden="1"/>
    <cellStyle name="Followed Hyperlink" xfId="1527" builtinId="9" hidden="1"/>
    <cellStyle name="Followed Hyperlink" xfId="1529" builtinId="9" hidden="1"/>
    <cellStyle name="Followed Hyperlink" xfId="1531" builtinId="9" hidden="1"/>
    <cellStyle name="Followed Hyperlink" xfId="1533" builtinId="9" hidden="1"/>
    <cellStyle name="Followed Hyperlink" xfId="1535" builtinId="9" hidden="1"/>
    <cellStyle name="Followed Hyperlink" xfId="1537" builtinId="9" hidden="1"/>
    <cellStyle name="Followed Hyperlink" xfId="1539" builtinId="9" hidden="1"/>
    <cellStyle name="Followed Hyperlink" xfId="1541" builtinId="9" hidden="1"/>
    <cellStyle name="Followed Hyperlink" xfId="1543" builtinId="9" hidden="1"/>
    <cellStyle name="Followed Hyperlink" xfId="1545" builtinId="9" hidden="1"/>
    <cellStyle name="Followed Hyperlink" xfId="1547" builtinId="9" hidden="1"/>
    <cellStyle name="Followed Hyperlink" xfId="1549" builtinId="9" hidden="1"/>
    <cellStyle name="Followed Hyperlink" xfId="1551" builtinId="9" hidden="1"/>
    <cellStyle name="Followed Hyperlink" xfId="1553" builtinId="9" hidden="1"/>
    <cellStyle name="Followed Hyperlink" xfId="1555" builtinId="9" hidden="1"/>
    <cellStyle name="Followed Hyperlink" xfId="1557" builtinId="9" hidden="1"/>
    <cellStyle name="Followed Hyperlink" xfId="1559" builtinId="9" hidden="1"/>
    <cellStyle name="Followed Hyperlink" xfId="1561" builtinId="9" hidden="1"/>
    <cellStyle name="Followed Hyperlink" xfId="1563" builtinId="9" hidden="1"/>
    <cellStyle name="Followed Hyperlink" xfId="1565" builtinId="9" hidden="1"/>
    <cellStyle name="Followed Hyperlink" xfId="1567" builtinId="9" hidden="1"/>
    <cellStyle name="Followed Hyperlink" xfId="1569" builtinId="9" hidden="1"/>
    <cellStyle name="Followed Hyperlink" xfId="1571" builtinId="9" hidden="1"/>
    <cellStyle name="Followed Hyperlink" xfId="1573" builtinId="9" hidden="1"/>
    <cellStyle name="Followed Hyperlink" xfId="1575" builtinId="9" hidden="1"/>
    <cellStyle name="Followed Hyperlink" xfId="1577" builtinId="9" hidden="1"/>
    <cellStyle name="Followed Hyperlink" xfId="1579" builtinId="9" hidden="1"/>
    <cellStyle name="Followed Hyperlink" xfId="1581" builtinId="9" hidden="1"/>
    <cellStyle name="Followed Hyperlink" xfId="1583" builtinId="9" hidden="1"/>
    <cellStyle name="Followed Hyperlink" xfId="1585" builtinId="9" hidden="1"/>
    <cellStyle name="Followed Hyperlink" xfId="1587" builtinId="9" hidden="1"/>
    <cellStyle name="Followed Hyperlink" xfId="1589" builtinId="9" hidden="1"/>
    <cellStyle name="Followed Hyperlink" xfId="1591" builtinId="9" hidden="1"/>
    <cellStyle name="Followed Hyperlink" xfId="1593" builtinId="9" hidden="1"/>
    <cellStyle name="Followed Hyperlink" xfId="1595" builtinId="9" hidden="1"/>
    <cellStyle name="Followed Hyperlink" xfId="1597" builtinId="9" hidden="1"/>
    <cellStyle name="Followed Hyperlink" xfId="1599" builtinId="9" hidden="1"/>
    <cellStyle name="Followed Hyperlink" xfId="1601" builtinId="9" hidden="1"/>
    <cellStyle name="Followed Hyperlink" xfId="1603" builtinId="9" hidden="1"/>
    <cellStyle name="Followed Hyperlink" xfId="1605" builtinId="9" hidden="1"/>
    <cellStyle name="Followed Hyperlink" xfId="1607" builtinId="9" hidden="1"/>
    <cellStyle name="Followed Hyperlink" xfId="1609" builtinId="9" hidden="1"/>
    <cellStyle name="Followed Hyperlink" xfId="1611" builtinId="9" hidden="1"/>
    <cellStyle name="Followed Hyperlink" xfId="1613" builtinId="9" hidden="1"/>
    <cellStyle name="Followed Hyperlink" xfId="1615" builtinId="9" hidden="1"/>
    <cellStyle name="Followed Hyperlink" xfId="1617" builtinId="9" hidden="1"/>
    <cellStyle name="Followed Hyperlink" xfId="1619" builtinId="9" hidden="1"/>
    <cellStyle name="Followed Hyperlink" xfId="1621" builtinId="9" hidden="1"/>
    <cellStyle name="Followed Hyperlink" xfId="1623" builtinId="9" hidden="1"/>
    <cellStyle name="Followed Hyperlink" xfId="1625" builtinId="9" hidden="1"/>
    <cellStyle name="Followed Hyperlink" xfId="1627" builtinId="9" hidden="1"/>
    <cellStyle name="Followed Hyperlink" xfId="1629" builtinId="9" hidden="1"/>
    <cellStyle name="Followed Hyperlink" xfId="1631" builtinId="9" hidden="1"/>
    <cellStyle name="Followed Hyperlink" xfId="1633" builtinId="9" hidden="1"/>
    <cellStyle name="Followed Hyperlink" xfId="1635" builtinId="9" hidden="1"/>
    <cellStyle name="Followed Hyperlink" xfId="1637" builtinId="9" hidden="1"/>
    <cellStyle name="Followed Hyperlink" xfId="1639" builtinId="9" hidden="1"/>
    <cellStyle name="Followed Hyperlink" xfId="1641" builtinId="9" hidden="1"/>
    <cellStyle name="Followed Hyperlink" xfId="1643" builtinId="9" hidden="1"/>
    <cellStyle name="Followed Hyperlink" xfId="1645" builtinId="9" hidden="1"/>
    <cellStyle name="Followed Hyperlink" xfId="1647" builtinId="9" hidden="1"/>
    <cellStyle name="Followed Hyperlink" xfId="1649" builtinId="9" hidden="1"/>
    <cellStyle name="Followed Hyperlink" xfId="1651" builtinId="9" hidden="1"/>
    <cellStyle name="Followed Hyperlink" xfId="1653" builtinId="9" hidden="1"/>
    <cellStyle name="Followed Hyperlink" xfId="1655" builtinId="9" hidden="1"/>
    <cellStyle name="Followed Hyperlink" xfId="1657" builtinId="9" hidden="1"/>
    <cellStyle name="Followed Hyperlink" xfId="1659" builtinId="9" hidden="1"/>
    <cellStyle name="Followed Hyperlink" xfId="1661" builtinId="9" hidden="1"/>
    <cellStyle name="Followed Hyperlink" xfId="1663" builtinId="9" hidden="1"/>
    <cellStyle name="Followed Hyperlink" xfId="1665" builtinId="9" hidden="1"/>
    <cellStyle name="Followed Hyperlink" xfId="1667" builtinId="9" hidden="1"/>
    <cellStyle name="Followed Hyperlink" xfId="1669" builtinId="9" hidden="1"/>
    <cellStyle name="Followed Hyperlink" xfId="1671" builtinId="9" hidden="1"/>
    <cellStyle name="Followed Hyperlink" xfId="1673" builtinId="9" hidden="1"/>
    <cellStyle name="Followed Hyperlink" xfId="1675" builtinId="9" hidden="1"/>
    <cellStyle name="Followed Hyperlink" xfId="1677" builtinId="9" hidden="1"/>
    <cellStyle name="Followed Hyperlink" xfId="1679" builtinId="9" hidden="1"/>
    <cellStyle name="Followed Hyperlink" xfId="1681" builtinId="9" hidden="1"/>
    <cellStyle name="Followed Hyperlink" xfId="1683" builtinId="9" hidden="1"/>
    <cellStyle name="Followed Hyperlink" xfId="1685" builtinId="9" hidden="1"/>
    <cellStyle name="Followed Hyperlink" xfId="1687" builtinId="9" hidden="1"/>
    <cellStyle name="Followed Hyperlink" xfId="1689" builtinId="9" hidden="1"/>
    <cellStyle name="Followed Hyperlink" xfId="1691" builtinId="9" hidden="1"/>
    <cellStyle name="Followed Hyperlink" xfId="1693" builtinId="9" hidden="1"/>
    <cellStyle name="Followed Hyperlink" xfId="1695" builtinId="9" hidden="1"/>
    <cellStyle name="Followed Hyperlink" xfId="1697" builtinId="9" hidden="1"/>
    <cellStyle name="Followed Hyperlink" xfId="1699" builtinId="9" hidden="1"/>
    <cellStyle name="Followed Hyperlink" xfId="1701" builtinId="9" hidden="1"/>
    <cellStyle name="Followed Hyperlink" xfId="1703" builtinId="9" hidden="1"/>
    <cellStyle name="Followed Hyperlink" xfId="1705" builtinId="9" hidden="1"/>
    <cellStyle name="Followed Hyperlink" xfId="1707" builtinId="9" hidden="1"/>
    <cellStyle name="Followed Hyperlink" xfId="1709" builtinId="9" hidden="1"/>
    <cellStyle name="Followed Hyperlink" xfId="1711" builtinId="9" hidden="1"/>
    <cellStyle name="Followed Hyperlink" xfId="1713" builtinId="9" hidden="1"/>
    <cellStyle name="Followed Hyperlink" xfId="1715" builtinId="9" hidden="1"/>
    <cellStyle name="Followed Hyperlink" xfId="1717" builtinId="9" hidden="1"/>
    <cellStyle name="Followed Hyperlink" xfId="1719" builtinId="9" hidden="1"/>
    <cellStyle name="Followed Hyperlink" xfId="1721" builtinId="9" hidden="1"/>
    <cellStyle name="Followed Hyperlink" xfId="1723" builtinId="9" hidden="1"/>
    <cellStyle name="Followed Hyperlink" xfId="1725" builtinId="9" hidden="1"/>
    <cellStyle name="Followed Hyperlink" xfId="1727" builtinId="9" hidden="1"/>
    <cellStyle name="Followed Hyperlink" xfId="1729" builtinId="9" hidden="1"/>
    <cellStyle name="Followed Hyperlink" xfId="1731" builtinId="9" hidden="1"/>
    <cellStyle name="Followed Hyperlink" xfId="1733" builtinId="9" hidden="1"/>
    <cellStyle name="Followed Hyperlink" xfId="1735" builtinId="9" hidden="1"/>
    <cellStyle name="Followed Hyperlink" xfId="1737" builtinId="9" hidden="1"/>
    <cellStyle name="Followed Hyperlink" xfId="1739" builtinId="9" hidden="1"/>
    <cellStyle name="Followed Hyperlink" xfId="1741" builtinId="9" hidden="1"/>
    <cellStyle name="Followed Hyperlink" xfId="1743" builtinId="9" hidden="1"/>
    <cellStyle name="Followed Hyperlink" xfId="1745" builtinId="9" hidden="1"/>
    <cellStyle name="Followed Hyperlink" xfId="1747" builtinId="9" hidden="1"/>
    <cellStyle name="Followed Hyperlink" xfId="1749" builtinId="9" hidden="1"/>
    <cellStyle name="Followed Hyperlink" xfId="1751" builtinId="9" hidden="1"/>
    <cellStyle name="Followed Hyperlink" xfId="1753" builtinId="9" hidden="1"/>
    <cellStyle name="Followed Hyperlink" xfId="1755" builtinId="9" hidden="1"/>
    <cellStyle name="Followed Hyperlink" xfId="1757" builtinId="9" hidden="1"/>
    <cellStyle name="Followed Hyperlink" xfId="1759" builtinId="9" hidden="1"/>
    <cellStyle name="Followed Hyperlink" xfId="1761" builtinId="9" hidden="1"/>
    <cellStyle name="Followed Hyperlink" xfId="1763" builtinId="9" hidden="1"/>
    <cellStyle name="Followed Hyperlink" xfId="1765" builtinId="9" hidden="1"/>
    <cellStyle name="Followed Hyperlink" xfId="1767" builtinId="9" hidden="1"/>
    <cellStyle name="Followed Hyperlink" xfId="1769" builtinId="9" hidden="1"/>
    <cellStyle name="Followed Hyperlink" xfId="1771" builtinId="9" hidden="1"/>
    <cellStyle name="Followed Hyperlink" xfId="1773" builtinId="9" hidden="1"/>
    <cellStyle name="Followed Hyperlink" xfId="1775" builtinId="9" hidden="1"/>
    <cellStyle name="Followed Hyperlink" xfId="1777" builtinId="9" hidden="1"/>
    <cellStyle name="Followed Hyperlink" xfId="1779" builtinId="9" hidden="1"/>
    <cellStyle name="Followed Hyperlink" xfId="1781" builtinId="9" hidden="1"/>
    <cellStyle name="Followed Hyperlink" xfId="1783" builtinId="9" hidden="1"/>
    <cellStyle name="Followed Hyperlink" xfId="1785" builtinId="9" hidden="1"/>
    <cellStyle name="Followed Hyperlink" xfId="1787" builtinId="9" hidden="1"/>
    <cellStyle name="Followed Hyperlink" xfId="1789" builtinId="9" hidden="1"/>
    <cellStyle name="Followed Hyperlink" xfId="1791" builtinId="9" hidden="1"/>
    <cellStyle name="Followed Hyperlink" xfId="1793" builtinId="9" hidden="1"/>
    <cellStyle name="Followed Hyperlink" xfId="1795" builtinId="9" hidden="1"/>
    <cellStyle name="Followed Hyperlink" xfId="1797" builtinId="9" hidden="1"/>
    <cellStyle name="Followed Hyperlink" xfId="1799" builtinId="9" hidden="1"/>
    <cellStyle name="Followed Hyperlink" xfId="1801" builtinId="9" hidden="1"/>
    <cellStyle name="Followed Hyperlink" xfId="1803" builtinId="9" hidden="1"/>
    <cellStyle name="Followed Hyperlink" xfId="1805" builtinId="9" hidden="1"/>
    <cellStyle name="Followed Hyperlink" xfId="1807" builtinId="9" hidden="1"/>
    <cellStyle name="Followed Hyperlink" xfId="1809" builtinId="9" hidden="1"/>
    <cellStyle name="Followed Hyperlink" xfId="1811" builtinId="9" hidden="1"/>
    <cellStyle name="Followed Hyperlink" xfId="1813" builtinId="9" hidden="1"/>
    <cellStyle name="Followed Hyperlink" xfId="1815" builtinId="9" hidden="1"/>
    <cellStyle name="Followed Hyperlink" xfId="1817" builtinId="9" hidden="1"/>
    <cellStyle name="Followed Hyperlink" xfId="1819" builtinId="9" hidden="1"/>
    <cellStyle name="Followed Hyperlink" xfId="1821" builtinId="9" hidden="1"/>
    <cellStyle name="Followed Hyperlink" xfId="1823" builtinId="9" hidden="1"/>
    <cellStyle name="Followed Hyperlink" xfId="1825" builtinId="9" hidden="1"/>
    <cellStyle name="Followed Hyperlink" xfId="1827" builtinId="9" hidden="1"/>
    <cellStyle name="Followed Hyperlink" xfId="1829" builtinId="9" hidden="1"/>
    <cellStyle name="Followed Hyperlink" xfId="1831" builtinId="9" hidden="1"/>
    <cellStyle name="Followed Hyperlink" xfId="1833" builtinId="9" hidden="1"/>
    <cellStyle name="Followed Hyperlink" xfId="1835" builtinId="9" hidden="1"/>
    <cellStyle name="Followed Hyperlink" xfId="1837" builtinId="9" hidden="1"/>
    <cellStyle name="Followed Hyperlink" xfId="1839" builtinId="9" hidden="1"/>
    <cellStyle name="Followed Hyperlink" xfId="1841" builtinId="9" hidden="1"/>
    <cellStyle name="Followed Hyperlink" xfId="1843" builtinId="9" hidden="1"/>
    <cellStyle name="Followed Hyperlink" xfId="1845" builtinId="9" hidden="1"/>
    <cellStyle name="Followed Hyperlink" xfId="1847" builtinId="9" hidden="1"/>
    <cellStyle name="Followed Hyperlink" xfId="1849" builtinId="9" hidden="1"/>
    <cellStyle name="Followed Hyperlink" xfId="1851" builtinId="9" hidden="1"/>
    <cellStyle name="Followed Hyperlink" xfId="1853" builtinId="9" hidden="1"/>
    <cellStyle name="Followed Hyperlink" xfId="1855" builtinId="9" hidden="1"/>
    <cellStyle name="Followed Hyperlink" xfId="1857" builtinId="9" hidden="1"/>
    <cellStyle name="Followed Hyperlink" xfId="1859" builtinId="9" hidden="1"/>
    <cellStyle name="Followed Hyperlink" xfId="1861" builtinId="9" hidden="1"/>
    <cellStyle name="Followed Hyperlink" xfId="1863" builtinId="9" hidden="1"/>
    <cellStyle name="Followed Hyperlink" xfId="1865" builtinId="9" hidden="1"/>
    <cellStyle name="Followed Hyperlink" xfId="1867" builtinId="9" hidden="1"/>
    <cellStyle name="Followed Hyperlink" xfId="1869" builtinId="9" hidden="1"/>
    <cellStyle name="Followed Hyperlink" xfId="1871" builtinId="9" hidden="1"/>
    <cellStyle name="Followed Hyperlink" xfId="1873" builtinId="9" hidden="1"/>
    <cellStyle name="Followed Hyperlink" xfId="1875" builtinId="9" hidden="1"/>
    <cellStyle name="Followed Hyperlink" xfId="1877" builtinId="9" hidden="1"/>
    <cellStyle name="Followed Hyperlink" xfId="1879" builtinId="9" hidden="1"/>
    <cellStyle name="Followed Hyperlink" xfId="1881" builtinId="9" hidden="1"/>
    <cellStyle name="Followed Hyperlink" xfId="1883" builtinId="9" hidden="1"/>
    <cellStyle name="Followed Hyperlink" xfId="1885" builtinId="9" hidden="1"/>
    <cellStyle name="Followed Hyperlink" xfId="1887" builtinId="9" hidden="1"/>
    <cellStyle name="Followed Hyperlink" xfId="1889" builtinId="9" hidden="1"/>
    <cellStyle name="Followed Hyperlink" xfId="1891" builtinId="9" hidden="1"/>
    <cellStyle name="Followed Hyperlink" xfId="1893" builtinId="9" hidden="1"/>
    <cellStyle name="Followed Hyperlink" xfId="1895" builtinId="9" hidden="1"/>
    <cellStyle name="Followed Hyperlink" xfId="1897" builtinId="9" hidden="1"/>
    <cellStyle name="Followed Hyperlink" xfId="1899" builtinId="9" hidden="1"/>
    <cellStyle name="Followed Hyperlink" xfId="1901" builtinId="9" hidden="1"/>
    <cellStyle name="Followed Hyperlink" xfId="1903" builtinId="9" hidden="1"/>
    <cellStyle name="Followed Hyperlink" xfId="1905" builtinId="9" hidden="1"/>
    <cellStyle name="Followed Hyperlink" xfId="1907" builtinId="9" hidden="1"/>
    <cellStyle name="Followed Hyperlink" xfId="1909" builtinId="9" hidden="1"/>
    <cellStyle name="Followed Hyperlink" xfId="1911" builtinId="9" hidden="1"/>
    <cellStyle name="Followed Hyperlink" xfId="1913" builtinId="9" hidden="1"/>
    <cellStyle name="Followed Hyperlink" xfId="1915" builtinId="9" hidden="1"/>
    <cellStyle name="Followed Hyperlink" xfId="1917" builtinId="9" hidden="1"/>
    <cellStyle name="Followed Hyperlink" xfId="1919" builtinId="9" hidden="1"/>
    <cellStyle name="Followed Hyperlink" xfId="1921" builtinId="9" hidden="1"/>
    <cellStyle name="Followed Hyperlink" xfId="1923" builtinId="9" hidden="1"/>
    <cellStyle name="Followed Hyperlink" xfId="1925" builtinId="9" hidden="1"/>
    <cellStyle name="Followed Hyperlink" xfId="1927" builtinId="9" hidden="1"/>
    <cellStyle name="Followed Hyperlink" xfId="1929" builtinId="9" hidden="1"/>
    <cellStyle name="Followed Hyperlink" xfId="1931" builtinId="9" hidden="1"/>
    <cellStyle name="Followed Hyperlink" xfId="1933" builtinId="9" hidden="1"/>
    <cellStyle name="Followed Hyperlink" xfId="1935" builtinId="9" hidden="1"/>
    <cellStyle name="Followed Hyperlink" xfId="1937" builtinId="9" hidden="1"/>
    <cellStyle name="Followed Hyperlink" xfId="1939" builtinId="9" hidden="1"/>
    <cellStyle name="Followed Hyperlink" xfId="1941" builtinId="9" hidden="1"/>
    <cellStyle name="Followed Hyperlink" xfId="1943" builtinId="9" hidden="1"/>
    <cellStyle name="Followed Hyperlink" xfId="1945" builtinId="9" hidden="1"/>
    <cellStyle name="Followed Hyperlink" xfId="1947" builtinId="9" hidden="1"/>
    <cellStyle name="Followed Hyperlink" xfId="1949" builtinId="9" hidden="1"/>
    <cellStyle name="Followed Hyperlink" xfId="1951" builtinId="9" hidden="1"/>
    <cellStyle name="Followed Hyperlink" xfId="1953" builtinId="9" hidden="1"/>
    <cellStyle name="Followed Hyperlink" xfId="1955" builtinId="9" hidden="1"/>
    <cellStyle name="Followed Hyperlink" xfId="1957" builtinId="9" hidden="1"/>
    <cellStyle name="Followed Hyperlink" xfId="1959" builtinId="9" hidden="1"/>
    <cellStyle name="Followed Hyperlink" xfId="1961" builtinId="9" hidden="1"/>
    <cellStyle name="Followed Hyperlink" xfId="1963" builtinId="9" hidden="1"/>
    <cellStyle name="Followed Hyperlink" xfId="1965" builtinId="9" hidden="1"/>
    <cellStyle name="Followed Hyperlink" xfId="1967" builtinId="9" hidden="1"/>
    <cellStyle name="Followed Hyperlink" xfId="1969" builtinId="9" hidden="1"/>
    <cellStyle name="Followed Hyperlink" xfId="1971" builtinId="9" hidden="1"/>
    <cellStyle name="Followed Hyperlink" xfId="1973" builtinId="9" hidden="1"/>
    <cellStyle name="Followed Hyperlink" xfId="1975" builtinId="9" hidden="1"/>
    <cellStyle name="Followed Hyperlink" xfId="1977" builtinId="9" hidden="1"/>
    <cellStyle name="Followed Hyperlink" xfId="1979" builtinId="9" hidden="1"/>
    <cellStyle name="Followed Hyperlink" xfId="1981" builtinId="9" hidden="1"/>
    <cellStyle name="Followed Hyperlink" xfId="1983" builtinId="9" hidden="1"/>
    <cellStyle name="Followed Hyperlink" xfId="1985" builtinId="9" hidden="1"/>
    <cellStyle name="Followed Hyperlink" xfId="1987" builtinId="9" hidden="1"/>
    <cellStyle name="Followed Hyperlink" xfId="1989" builtinId="9" hidden="1"/>
    <cellStyle name="Followed Hyperlink" xfId="1991" builtinId="9" hidden="1"/>
    <cellStyle name="Followed Hyperlink" xfId="1993" builtinId="9" hidden="1"/>
    <cellStyle name="Followed Hyperlink" xfId="1995" builtinId="9" hidden="1"/>
    <cellStyle name="Followed Hyperlink" xfId="1997" builtinId="9" hidden="1"/>
    <cellStyle name="Followed Hyperlink" xfId="1999" builtinId="9" hidden="1"/>
    <cellStyle name="Followed Hyperlink" xfId="2001" builtinId="9" hidden="1"/>
    <cellStyle name="Followed Hyperlink" xfId="2003" builtinId="9" hidden="1"/>
    <cellStyle name="Followed Hyperlink" xfId="2005" builtinId="9" hidden="1"/>
    <cellStyle name="Followed Hyperlink" xfId="2007" builtinId="9" hidden="1"/>
    <cellStyle name="Followed Hyperlink" xfId="2009" builtinId="9" hidden="1"/>
    <cellStyle name="Followed Hyperlink" xfId="2011" builtinId="9" hidden="1"/>
    <cellStyle name="Followed Hyperlink" xfId="2013" builtinId="9" hidden="1"/>
    <cellStyle name="Followed Hyperlink" xfId="2015" builtinId="9" hidden="1"/>
    <cellStyle name="Followed Hyperlink" xfId="2017" builtinId="9" hidden="1"/>
    <cellStyle name="Followed Hyperlink" xfId="2019" builtinId="9" hidden="1"/>
    <cellStyle name="Followed Hyperlink" xfId="2021" builtinId="9" hidden="1"/>
    <cellStyle name="Followed Hyperlink" xfId="2023" builtinId="9" hidden="1"/>
    <cellStyle name="Followed Hyperlink" xfId="2025" builtinId="9" hidden="1"/>
    <cellStyle name="Followed Hyperlink" xfId="2027" builtinId="9" hidden="1"/>
    <cellStyle name="Followed Hyperlink" xfId="2029" builtinId="9" hidden="1"/>
    <cellStyle name="Followed Hyperlink" xfId="2031" builtinId="9" hidden="1"/>
    <cellStyle name="Followed Hyperlink" xfId="2033" builtinId="9" hidden="1"/>
    <cellStyle name="Followed Hyperlink" xfId="2035" builtinId="9" hidden="1"/>
    <cellStyle name="Followed Hyperlink" xfId="2037" builtinId="9" hidden="1"/>
    <cellStyle name="Followed Hyperlink" xfId="2039" builtinId="9" hidden="1"/>
    <cellStyle name="Followed Hyperlink" xfId="2041" builtinId="9" hidden="1"/>
    <cellStyle name="Followed Hyperlink" xfId="2043" builtinId="9" hidden="1"/>
    <cellStyle name="Followed Hyperlink" xfId="2045" builtinId="9" hidden="1"/>
    <cellStyle name="Followed Hyperlink" xfId="2047" builtinId="9" hidden="1"/>
    <cellStyle name="Followed Hyperlink" xfId="2049" builtinId="9" hidden="1"/>
    <cellStyle name="Followed Hyperlink" xfId="2051" builtinId="9" hidden="1"/>
    <cellStyle name="Followed Hyperlink" xfId="2053" builtinId="9" hidden="1"/>
    <cellStyle name="Followed Hyperlink" xfId="2055" builtinId="9" hidden="1"/>
    <cellStyle name="Followed Hyperlink" xfId="2057" builtinId="9" hidden="1"/>
    <cellStyle name="Followed Hyperlink" xfId="2059" builtinId="9" hidden="1"/>
    <cellStyle name="Followed Hyperlink" xfId="2061" builtinId="9" hidden="1"/>
    <cellStyle name="Followed Hyperlink" xfId="2063" builtinId="9" hidden="1"/>
    <cellStyle name="Followed Hyperlink" xfId="2065" builtinId="9" hidden="1"/>
    <cellStyle name="Followed Hyperlink" xfId="2067" builtinId="9" hidden="1"/>
    <cellStyle name="Followed Hyperlink" xfId="2069" builtinId="9" hidden="1"/>
    <cellStyle name="Followed Hyperlink" xfId="2071" builtinId="9" hidden="1"/>
    <cellStyle name="Followed Hyperlink" xfId="2073" builtinId="9" hidden="1"/>
    <cellStyle name="Followed Hyperlink" xfId="2075" builtinId="9" hidden="1"/>
    <cellStyle name="Followed Hyperlink" xfId="2077" builtinId="9" hidden="1"/>
    <cellStyle name="Followed Hyperlink" xfId="2079" builtinId="9" hidden="1"/>
    <cellStyle name="Followed Hyperlink" xfId="2081" builtinId="9" hidden="1"/>
    <cellStyle name="Followed Hyperlink" xfId="2083" builtinId="9" hidden="1"/>
    <cellStyle name="Followed Hyperlink" xfId="2085" builtinId="9" hidden="1"/>
    <cellStyle name="Followed Hyperlink" xfId="2087" builtinId="9" hidden="1"/>
    <cellStyle name="Followed Hyperlink" xfId="2089" builtinId="9" hidden="1"/>
    <cellStyle name="Followed Hyperlink" xfId="2091" builtinId="9" hidden="1"/>
    <cellStyle name="Followed Hyperlink" xfId="2093" builtinId="9" hidden="1"/>
    <cellStyle name="Followed Hyperlink" xfId="2095" builtinId="9" hidden="1"/>
    <cellStyle name="Followed Hyperlink" xfId="2097" builtinId="9" hidden="1"/>
    <cellStyle name="Followed Hyperlink" xfId="2099" builtinId="9" hidden="1"/>
    <cellStyle name="Followed Hyperlink" xfId="2101" builtinId="9" hidden="1"/>
    <cellStyle name="Followed Hyperlink" xfId="2103" builtinId="9" hidden="1"/>
    <cellStyle name="Followed Hyperlink" xfId="2105" builtinId="9" hidden="1"/>
    <cellStyle name="Followed Hyperlink" xfId="2107" builtinId="9" hidden="1"/>
    <cellStyle name="Followed Hyperlink" xfId="2109" builtinId="9" hidden="1"/>
    <cellStyle name="Followed Hyperlink" xfId="2111" builtinId="9" hidden="1"/>
    <cellStyle name="Followed Hyperlink" xfId="2113" builtinId="9" hidden="1"/>
    <cellStyle name="Followed Hyperlink" xfId="2115" builtinId="9" hidden="1"/>
    <cellStyle name="Followed Hyperlink" xfId="2117" builtinId="9" hidden="1"/>
    <cellStyle name="Followed Hyperlink" xfId="2119" builtinId="9" hidden="1"/>
    <cellStyle name="Followed Hyperlink" xfId="2121" builtinId="9" hidden="1"/>
    <cellStyle name="Followed Hyperlink" xfId="2123" builtinId="9" hidden="1"/>
    <cellStyle name="Followed Hyperlink" xfId="2125" builtinId="9" hidden="1"/>
    <cellStyle name="Followed Hyperlink" xfId="2127" builtinId="9" hidden="1"/>
    <cellStyle name="Followed Hyperlink" xfId="2129" builtinId="9" hidden="1"/>
    <cellStyle name="Followed Hyperlink" xfId="2131" builtinId="9" hidden="1"/>
    <cellStyle name="Followed Hyperlink" xfId="2133" builtinId="9" hidden="1"/>
    <cellStyle name="Followed Hyperlink" xfId="2135" builtinId="9" hidden="1"/>
    <cellStyle name="Followed Hyperlink" xfId="2137" builtinId="9" hidden="1"/>
    <cellStyle name="Followed Hyperlink" xfId="2139" builtinId="9" hidden="1"/>
    <cellStyle name="Followed Hyperlink" xfId="2141" builtinId="9" hidden="1"/>
    <cellStyle name="Followed Hyperlink" xfId="2143" builtinId="9" hidden="1"/>
    <cellStyle name="Followed Hyperlink" xfId="2145" builtinId="9" hidden="1"/>
    <cellStyle name="Followed Hyperlink" xfId="2147" builtinId="9" hidden="1"/>
    <cellStyle name="Followed Hyperlink" xfId="2149" builtinId="9" hidden="1"/>
    <cellStyle name="Followed Hyperlink" xfId="2151" builtinId="9" hidden="1"/>
    <cellStyle name="Followed Hyperlink" xfId="2153" builtinId="9" hidden="1"/>
    <cellStyle name="Followed Hyperlink" xfId="2155" builtinId="9" hidden="1"/>
    <cellStyle name="Followed Hyperlink" xfId="2157" builtinId="9" hidden="1"/>
    <cellStyle name="Followed Hyperlink" xfId="2159" builtinId="9" hidden="1"/>
    <cellStyle name="Followed Hyperlink" xfId="2161" builtinId="9" hidden="1"/>
    <cellStyle name="Followed Hyperlink" xfId="2163" builtinId="9" hidden="1"/>
    <cellStyle name="Followed Hyperlink" xfId="2165" builtinId="9" hidden="1"/>
    <cellStyle name="Followed Hyperlink" xfId="2167" builtinId="9" hidden="1"/>
    <cellStyle name="Followed Hyperlink" xfId="2169" builtinId="9" hidden="1"/>
    <cellStyle name="Followed Hyperlink" xfId="2171" builtinId="9" hidden="1"/>
    <cellStyle name="Followed Hyperlink" xfId="2173" builtinId="9" hidden="1"/>
    <cellStyle name="Followed Hyperlink" xfId="2175" builtinId="9" hidden="1"/>
    <cellStyle name="Followed Hyperlink" xfId="2177" builtinId="9" hidden="1"/>
    <cellStyle name="Followed Hyperlink" xfId="2179" builtinId="9" hidden="1"/>
    <cellStyle name="Followed Hyperlink" xfId="2181" builtinId="9" hidden="1"/>
    <cellStyle name="Followed Hyperlink" xfId="2183" builtinId="9" hidden="1"/>
    <cellStyle name="Followed Hyperlink" xfId="2185" builtinId="9" hidden="1"/>
    <cellStyle name="Followed Hyperlink" xfId="2187" builtinId="9" hidden="1"/>
    <cellStyle name="Followed Hyperlink" xfId="2189" builtinId="9" hidden="1"/>
    <cellStyle name="Followed Hyperlink" xfId="2191" builtinId="9" hidden="1"/>
    <cellStyle name="Followed Hyperlink" xfId="2193" builtinId="9" hidden="1"/>
    <cellStyle name="Followed Hyperlink" xfId="2195" builtinId="9" hidden="1"/>
    <cellStyle name="Followed Hyperlink" xfId="2197" builtinId="9" hidden="1"/>
    <cellStyle name="Followed Hyperlink" xfId="2199" builtinId="9" hidden="1"/>
    <cellStyle name="Followed Hyperlink" xfId="2201" builtinId="9" hidden="1"/>
    <cellStyle name="Followed Hyperlink" xfId="2203" builtinId="9" hidden="1"/>
    <cellStyle name="Followed Hyperlink" xfId="2205" builtinId="9" hidden="1"/>
    <cellStyle name="Followed Hyperlink" xfId="2207" builtinId="9" hidden="1"/>
    <cellStyle name="Followed Hyperlink" xfId="2209" builtinId="9" hidden="1"/>
    <cellStyle name="Followed Hyperlink" xfId="2211" builtinId="9" hidden="1"/>
    <cellStyle name="Followed Hyperlink" xfId="2213" builtinId="9" hidden="1"/>
    <cellStyle name="Followed Hyperlink" xfId="2215" builtinId="9" hidden="1"/>
    <cellStyle name="Followed Hyperlink" xfId="2217" builtinId="9" hidden="1"/>
    <cellStyle name="Followed Hyperlink" xfId="2219" builtinId="9" hidden="1"/>
    <cellStyle name="Followed Hyperlink" xfId="2221" builtinId="9" hidden="1"/>
    <cellStyle name="Followed Hyperlink" xfId="2223" builtinId="9" hidden="1"/>
    <cellStyle name="Followed Hyperlink" xfId="2225" builtinId="9" hidden="1"/>
    <cellStyle name="Followed Hyperlink" xfId="2227" builtinId="9" hidden="1"/>
    <cellStyle name="Followed Hyperlink" xfId="2229" builtinId="9" hidden="1"/>
    <cellStyle name="Followed Hyperlink" xfId="2231" builtinId="9" hidden="1"/>
    <cellStyle name="Followed Hyperlink" xfId="2233" builtinId="9" hidden="1"/>
    <cellStyle name="Followed Hyperlink" xfId="2235" builtinId="9" hidden="1"/>
    <cellStyle name="Followed Hyperlink" xfId="2237" builtinId="9" hidden="1"/>
    <cellStyle name="Followed Hyperlink" xfId="2239" builtinId="9" hidden="1"/>
    <cellStyle name="Followed Hyperlink" xfId="2241" builtinId="9" hidden="1"/>
    <cellStyle name="Followed Hyperlink" xfId="2243" builtinId="9" hidden="1"/>
    <cellStyle name="Followed Hyperlink" xfId="2245" builtinId="9" hidden="1"/>
    <cellStyle name="Followed Hyperlink" xfId="2247" builtinId="9" hidden="1"/>
    <cellStyle name="Followed Hyperlink" xfId="2249" builtinId="9" hidden="1"/>
    <cellStyle name="Followed Hyperlink" xfId="2251" builtinId="9" hidden="1"/>
    <cellStyle name="Followed Hyperlink" xfId="2253" builtinId="9" hidden="1"/>
    <cellStyle name="Followed Hyperlink" xfId="2255" builtinId="9" hidden="1"/>
    <cellStyle name="Followed Hyperlink" xfId="2257" builtinId="9" hidden="1"/>
    <cellStyle name="Followed Hyperlink" xfId="2259" builtinId="9" hidden="1"/>
    <cellStyle name="Followed Hyperlink" xfId="2261" builtinId="9" hidden="1"/>
    <cellStyle name="Followed Hyperlink" xfId="2263" builtinId="9" hidden="1"/>
    <cellStyle name="Followed Hyperlink" xfId="2265" builtinId="9" hidden="1"/>
    <cellStyle name="Followed Hyperlink" xfId="2267" builtinId="9" hidden="1"/>
    <cellStyle name="Followed Hyperlink" xfId="2269" builtinId="9" hidden="1"/>
    <cellStyle name="Followed Hyperlink" xfId="2271" builtinId="9" hidden="1"/>
    <cellStyle name="Followed Hyperlink" xfId="2273" builtinId="9" hidden="1"/>
    <cellStyle name="Followed Hyperlink" xfId="2275" builtinId="9" hidden="1"/>
    <cellStyle name="Followed Hyperlink" xfId="2277" builtinId="9" hidden="1"/>
    <cellStyle name="Followed Hyperlink" xfId="2279" builtinId="9" hidden="1"/>
    <cellStyle name="Followed Hyperlink" xfId="2281" builtinId="9" hidden="1"/>
    <cellStyle name="Followed Hyperlink" xfId="2283" builtinId="9" hidden="1"/>
    <cellStyle name="Followed Hyperlink" xfId="2285" builtinId="9" hidden="1"/>
    <cellStyle name="Followed Hyperlink" xfId="2287" builtinId="9" hidden="1"/>
    <cellStyle name="Followed Hyperlink" xfId="2289" builtinId="9" hidden="1"/>
    <cellStyle name="Followed Hyperlink" xfId="2291" builtinId="9" hidden="1"/>
    <cellStyle name="Followed Hyperlink" xfId="2293" builtinId="9" hidden="1"/>
    <cellStyle name="Followed Hyperlink" xfId="2295" builtinId="9" hidden="1"/>
    <cellStyle name="Followed Hyperlink" xfId="2297" builtinId="9" hidden="1"/>
    <cellStyle name="Followed Hyperlink" xfId="2299" builtinId="9" hidden="1"/>
    <cellStyle name="Followed Hyperlink" xfId="2301" builtinId="9" hidden="1"/>
    <cellStyle name="Followed Hyperlink" xfId="2303" builtinId="9" hidden="1"/>
    <cellStyle name="Followed Hyperlink" xfId="2305" builtinId="9" hidden="1"/>
    <cellStyle name="Followed Hyperlink" xfId="2307" builtinId="9" hidden="1"/>
    <cellStyle name="Followed Hyperlink" xfId="2309" builtinId="9" hidden="1"/>
    <cellStyle name="Followed Hyperlink" xfId="2311" builtinId="9" hidden="1"/>
    <cellStyle name="Followed Hyperlink" xfId="2313" builtinId="9" hidden="1"/>
    <cellStyle name="Followed Hyperlink" xfId="2315" builtinId="9" hidden="1"/>
    <cellStyle name="Followed Hyperlink" xfId="2317" builtinId="9" hidden="1"/>
    <cellStyle name="Followed Hyperlink" xfId="2319" builtinId="9" hidden="1"/>
    <cellStyle name="Followed Hyperlink" xfId="2321" builtinId="9" hidden="1"/>
    <cellStyle name="Followed Hyperlink" xfId="2323" builtinId="9" hidden="1"/>
    <cellStyle name="Followed Hyperlink" xfId="2325" builtinId="9" hidden="1"/>
    <cellStyle name="Followed Hyperlink" xfId="2327" builtinId="9" hidden="1"/>
    <cellStyle name="Followed Hyperlink" xfId="2329" builtinId="9" hidden="1"/>
    <cellStyle name="Followed Hyperlink" xfId="2331" builtinId="9" hidden="1"/>
    <cellStyle name="Followed Hyperlink" xfId="2333" builtinId="9" hidden="1"/>
    <cellStyle name="Followed Hyperlink" xfId="2335" builtinId="9" hidden="1"/>
    <cellStyle name="Followed Hyperlink" xfId="2337" builtinId="9" hidden="1"/>
    <cellStyle name="Followed Hyperlink" xfId="2339" builtinId="9" hidden="1"/>
    <cellStyle name="Followed Hyperlink" xfId="2341" builtinId="9" hidden="1"/>
    <cellStyle name="Followed Hyperlink" xfId="2343" builtinId="9" hidden="1"/>
    <cellStyle name="Followed Hyperlink" xfId="2345" builtinId="9" hidden="1"/>
    <cellStyle name="Followed Hyperlink" xfId="2347" builtinId="9" hidden="1"/>
    <cellStyle name="Followed Hyperlink" xfId="2349" builtinId="9" hidden="1"/>
    <cellStyle name="Followed Hyperlink" xfId="2351" builtinId="9" hidden="1"/>
    <cellStyle name="Followed Hyperlink" xfId="2353" builtinId="9" hidden="1"/>
    <cellStyle name="Followed Hyperlink" xfId="2355" builtinId="9" hidden="1"/>
    <cellStyle name="Followed Hyperlink" xfId="2357" builtinId="9" hidden="1"/>
    <cellStyle name="Followed Hyperlink" xfId="2359" builtinId="9" hidden="1"/>
    <cellStyle name="Followed Hyperlink" xfId="2361" builtinId="9" hidden="1"/>
    <cellStyle name="Followed Hyperlink" xfId="2363" builtinId="9" hidden="1"/>
    <cellStyle name="Followed Hyperlink" xfId="2365" builtinId="9" hidden="1"/>
    <cellStyle name="Followed Hyperlink" xfId="2367" builtinId="9" hidden="1"/>
    <cellStyle name="Followed Hyperlink" xfId="2369" builtinId="9" hidden="1"/>
    <cellStyle name="Followed Hyperlink" xfId="2371" builtinId="9" hidden="1"/>
    <cellStyle name="Followed Hyperlink" xfId="2373" builtinId="9" hidden="1"/>
    <cellStyle name="Followed Hyperlink" xfId="2375" builtinId="9" hidden="1"/>
    <cellStyle name="Followed Hyperlink" xfId="2377" builtinId="9" hidden="1"/>
    <cellStyle name="Followed Hyperlink" xfId="2379" builtinId="9" hidden="1"/>
    <cellStyle name="Followed Hyperlink" xfId="2381" builtinId="9" hidden="1"/>
    <cellStyle name="Followed Hyperlink" xfId="2383" builtinId="9" hidden="1"/>
    <cellStyle name="Followed Hyperlink" xfId="2385" builtinId="9" hidden="1"/>
    <cellStyle name="Followed Hyperlink" xfId="2387" builtinId="9" hidden="1"/>
    <cellStyle name="Followed Hyperlink" xfId="2389" builtinId="9" hidden="1"/>
    <cellStyle name="Followed Hyperlink" xfId="2391" builtinId="9" hidden="1"/>
    <cellStyle name="Followed Hyperlink" xfId="2393" builtinId="9" hidden="1"/>
    <cellStyle name="Followed Hyperlink" xfId="2395" builtinId="9" hidden="1"/>
    <cellStyle name="Followed Hyperlink" xfId="2397" builtinId="9" hidden="1"/>
    <cellStyle name="Followed Hyperlink" xfId="2399" builtinId="9" hidden="1"/>
    <cellStyle name="Followed Hyperlink" xfId="2401" builtinId="9" hidden="1"/>
    <cellStyle name="Followed Hyperlink" xfId="2403" builtinId="9" hidden="1"/>
    <cellStyle name="Followed Hyperlink" xfId="2405" builtinId="9" hidden="1"/>
    <cellStyle name="Followed Hyperlink" xfId="2407" builtinId="9" hidden="1"/>
    <cellStyle name="Followed Hyperlink" xfId="2409" builtinId="9" hidden="1"/>
    <cellStyle name="Followed Hyperlink" xfId="2411" builtinId="9" hidden="1"/>
    <cellStyle name="Followed Hyperlink" xfId="2413" builtinId="9" hidden="1"/>
    <cellStyle name="Followed Hyperlink" xfId="2415" builtinId="9" hidden="1"/>
    <cellStyle name="Followed Hyperlink" xfId="2417" builtinId="9" hidden="1"/>
    <cellStyle name="Followed Hyperlink" xfId="2419" builtinId="9" hidden="1"/>
    <cellStyle name="Followed Hyperlink" xfId="2421" builtinId="9" hidden="1"/>
    <cellStyle name="Followed Hyperlink" xfId="2423" builtinId="9" hidden="1"/>
    <cellStyle name="Followed Hyperlink" xfId="2425" builtinId="9" hidden="1"/>
    <cellStyle name="Followed Hyperlink" xfId="2427" builtinId="9" hidden="1"/>
    <cellStyle name="Followed Hyperlink" xfId="2429" builtinId="9" hidden="1"/>
    <cellStyle name="Followed Hyperlink" xfId="2431" builtinId="9" hidden="1"/>
    <cellStyle name="Followed Hyperlink" xfId="2433" builtinId="9" hidden="1"/>
    <cellStyle name="Followed Hyperlink" xfId="2435" builtinId="9" hidden="1"/>
    <cellStyle name="Followed Hyperlink" xfId="2437" builtinId="9" hidden="1"/>
    <cellStyle name="Followed Hyperlink" xfId="2439" builtinId="9" hidden="1"/>
    <cellStyle name="Followed Hyperlink" xfId="2441" builtinId="9" hidden="1"/>
    <cellStyle name="Followed Hyperlink" xfId="2443" builtinId="9" hidden="1"/>
    <cellStyle name="Followed Hyperlink" xfId="2445" builtinId="9" hidden="1"/>
    <cellStyle name="Followed Hyperlink" xfId="2447" builtinId="9" hidden="1"/>
    <cellStyle name="Followed Hyperlink" xfId="2449" builtinId="9" hidden="1"/>
    <cellStyle name="Followed Hyperlink" xfId="2451" builtinId="9" hidden="1"/>
    <cellStyle name="Followed Hyperlink" xfId="2453" builtinId="9" hidden="1"/>
    <cellStyle name="Followed Hyperlink" xfId="2455" builtinId="9" hidden="1"/>
    <cellStyle name="Followed Hyperlink" xfId="2457" builtinId="9" hidden="1"/>
    <cellStyle name="Followed Hyperlink" xfId="2459" builtinId="9" hidden="1"/>
    <cellStyle name="Followed Hyperlink" xfId="2461" builtinId="9" hidden="1"/>
    <cellStyle name="Followed Hyperlink" xfId="2463" builtinId="9" hidden="1"/>
    <cellStyle name="Followed Hyperlink" xfId="2465" builtinId="9" hidden="1"/>
    <cellStyle name="Followed Hyperlink" xfId="2467" builtinId="9" hidden="1"/>
    <cellStyle name="Followed Hyperlink" xfId="2469" builtinId="9" hidden="1"/>
    <cellStyle name="Followed Hyperlink" xfId="2471" builtinId="9" hidden="1"/>
    <cellStyle name="Followed Hyperlink" xfId="2473" builtinId="9" hidden="1"/>
    <cellStyle name="Followed Hyperlink" xfId="2475" builtinId="9" hidden="1"/>
    <cellStyle name="Followed Hyperlink" xfId="2477" builtinId="9" hidden="1"/>
    <cellStyle name="Followed Hyperlink" xfId="2479" builtinId="9" hidden="1"/>
    <cellStyle name="Followed Hyperlink" xfId="2481" builtinId="9" hidden="1"/>
    <cellStyle name="Followed Hyperlink" xfId="2483" builtinId="9" hidden="1"/>
    <cellStyle name="Followed Hyperlink" xfId="2485" builtinId="9" hidden="1"/>
    <cellStyle name="Followed Hyperlink" xfId="2487" builtinId="9" hidden="1"/>
    <cellStyle name="Followed Hyperlink" xfId="2489" builtinId="9" hidden="1"/>
    <cellStyle name="Followed Hyperlink" xfId="2491" builtinId="9" hidden="1"/>
    <cellStyle name="Followed Hyperlink" xfId="2493" builtinId="9" hidden="1"/>
    <cellStyle name="Followed Hyperlink" xfId="2495" builtinId="9" hidden="1"/>
    <cellStyle name="Followed Hyperlink" xfId="2497" builtinId="9" hidden="1"/>
    <cellStyle name="Followed Hyperlink" xfId="2499" builtinId="9" hidden="1"/>
    <cellStyle name="Followed Hyperlink" xfId="2501" builtinId="9" hidden="1"/>
    <cellStyle name="Followed Hyperlink" xfId="2503" builtinId="9" hidden="1"/>
    <cellStyle name="Followed Hyperlink" xfId="2505" builtinId="9" hidden="1"/>
    <cellStyle name="Followed Hyperlink" xfId="2507" builtinId="9" hidden="1"/>
    <cellStyle name="Followed Hyperlink" xfId="2509" builtinId="9" hidden="1"/>
    <cellStyle name="Followed Hyperlink" xfId="2511" builtinId="9" hidden="1"/>
    <cellStyle name="Followed Hyperlink" xfId="2513" builtinId="9" hidden="1"/>
    <cellStyle name="Followed Hyperlink" xfId="2515" builtinId="9" hidden="1"/>
    <cellStyle name="Followed Hyperlink" xfId="2517" builtinId="9" hidden="1"/>
    <cellStyle name="Followed Hyperlink" xfId="2519" builtinId="9" hidden="1"/>
    <cellStyle name="Followed Hyperlink" xfId="2521" builtinId="9" hidden="1"/>
    <cellStyle name="Followed Hyperlink" xfId="2523" builtinId="9" hidden="1"/>
    <cellStyle name="Followed Hyperlink" xfId="2525" builtinId="9" hidden="1"/>
    <cellStyle name="Followed Hyperlink" xfId="2527" builtinId="9" hidden="1"/>
    <cellStyle name="Followed Hyperlink" xfId="2529" builtinId="9" hidden="1"/>
    <cellStyle name="Followed Hyperlink" xfId="2531" builtinId="9" hidden="1"/>
    <cellStyle name="Followed Hyperlink" xfId="2533" builtinId="9" hidden="1"/>
    <cellStyle name="Followed Hyperlink" xfId="2535" builtinId="9" hidden="1"/>
    <cellStyle name="Followed Hyperlink" xfId="2537" builtinId="9" hidden="1"/>
    <cellStyle name="Followed Hyperlink" xfId="2539" builtinId="9" hidden="1"/>
    <cellStyle name="Followed Hyperlink" xfId="2541" builtinId="9" hidden="1"/>
    <cellStyle name="Followed Hyperlink" xfId="2543" builtinId="9" hidden="1"/>
    <cellStyle name="Followed Hyperlink" xfId="2545" builtinId="9" hidden="1"/>
    <cellStyle name="Followed Hyperlink" xfId="2547" builtinId="9" hidden="1"/>
    <cellStyle name="Followed Hyperlink" xfId="2549" builtinId="9" hidden="1"/>
    <cellStyle name="Followed Hyperlink" xfId="2551" builtinId="9" hidden="1"/>
    <cellStyle name="Followed Hyperlink" xfId="2553" builtinId="9" hidden="1"/>
    <cellStyle name="Followed Hyperlink" xfId="2555" builtinId="9" hidden="1"/>
    <cellStyle name="Followed Hyperlink" xfId="2557" builtinId="9" hidden="1"/>
    <cellStyle name="Followed Hyperlink" xfId="2559" builtinId="9" hidden="1"/>
    <cellStyle name="Followed Hyperlink" xfId="2561" builtinId="9" hidden="1"/>
    <cellStyle name="Followed Hyperlink" xfId="2563" builtinId="9" hidden="1"/>
    <cellStyle name="Followed Hyperlink" xfId="2565" builtinId="9" hidden="1"/>
    <cellStyle name="Followed Hyperlink" xfId="2567" builtinId="9" hidden="1"/>
    <cellStyle name="Followed Hyperlink" xfId="2569" builtinId="9" hidden="1"/>
    <cellStyle name="Followed Hyperlink" xfId="2571" builtinId="9" hidden="1"/>
    <cellStyle name="Followed Hyperlink" xfId="2573" builtinId="9" hidden="1"/>
    <cellStyle name="Followed Hyperlink" xfId="2575" builtinId="9" hidden="1"/>
    <cellStyle name="Followed Hyperlink" xfId="2577" builtinId="9" hidden="1"/>
    <cellStyle name="Followed Hyperlink" xfId="2579" builtinId="9" hidden="1"/>
    <cellStyle name="Followed Hyperlink" xfId="2581" builtinId="9" hidden="1"/>
    <cellStyle name="Followed Hyperlink" xfId="2583" builtinId="9" hidden="1"/>
    <cellStyle name="Followed Hyperlink" xfId="2585" builtinId="9" hidden="1"/>
    <cellStyle name="Followed Hyperlink" xfId="2587" builtinId="9" hidden="1"/>
    <cellStyle name="Followed Hyperlink" xfId="2589" builtinId="9" hidden="1"/>
    <cellStyle name="Followed Hyperlink" xfId="2591" builtinId="9" hidden="1"/>
    <cellStyle name="Followed Hyperlink" xfId="2593" builtinId="9" hidden="1"/>
    <cellStyle name="Followed Hyperlink" xfId="2595" builtinId="9" hidden="1"/>
    <cellStyle name="Followed Hyperlink" xfId="2597" builtinId="9" hidden="1"/>
    <cellStyle name="Followed Hyperlink" xfId="2599" builtinId="9" hidden="1"/>
    <cellStyle name="Followed Hyperlink" xfId="2601" builtinId="9" hidden="1"/>
    <cellStyle name="Followed Hyperlink" xfId="2603" builtinId="9" hidden="1"/>
    <cellStyle name="Followed Hyperlink" xfId="2605" builtinId="9" hidden="1"/>
    <cellStyle name="Followed Hyperlink" xfId="2607" builtinId="9" hidden="1"/>
    <cellStyle name="Followed Hyperlink" xfId="2609" builtinId="9" hidden="1"/>
    <cellStyle name="Followed Hyperlink" xfId="2611" builtinId="9" hidden="1"/>
    <cellStyle name="Followed Hyperlink" xfId="2613" builtinId="9" hidden="1"/>
    <cellStyle name="Followed Hyperlink" xfId="2615" builtinId="9" hidden="1"/>
    <cellStyle name="Followed Hyperlink" xfId="2617" builtinId="9" hidden="1"/>
    <cellStyle name="Followed Hyperlink" xfId="2619" builtinId="9" hidden="1"/>
    <cellStyle name="Followed Hyperlink" xfId="2621" builtinId="9" hidden="1"/>
    <cellStyle name="Followed Hyperlink" xfId="2623" builtinId="9" hidden="1"/>
    <cellStyle name="Followed Hyperlink" xfId="2625" builtinId="9" hidden="1"/>
    <cellStyle name="Followed Hyperlink" xfId="2627" builtinId="9" hidden="1"/>
    <cellStyle name="Followed Hyperlink" xfId="2629" builtinId="9" hidden="1"/>
    <cellStyle name="Followed Hyperlink" xfId="2631" builtinId="9" hidden="1"/>
    <cellStyle name="Followed Hyperlink" xfId="2633" builtinId="9" hidden="1"/>
    <cellStyle name="Followed Hyperlink" xfId="2635" builtinId="9" hidden="1"/>
    <cellStyle name="Followed Hyperlink" xfId="2637" builtinId="9" hidden="1"/>
    <cellStyle name="Followed Hyperlink" xfId="2639" builtinId="9" hidden="1"/>
    <cellStyle name="Followed Hyperlink" xfId="2641" builtinId="9" hidden="1"/>
    <cellStyle name="Followed Hyperlink" xfId="2643" builtinId="9" hidden="1"/>
    <cellStyle name="Followed Hyperlink" xfId="2645" builtinId="9" hidden="1"/>
    <cellStyle name="Followed Hyperlink" xfId="2647" builtinId="9" hidden="1"/>
    <cellStyle name="Followed Hyperlink" xfId="2649" builtinId="9" hidden="1"/>
    <cellStyle name="Followed Hyperlink" xfId="2651" builtinId="9" hidden="1"/>
    <cellStyle name="Followed Hyperlink" xfId="2653" builtinId="9" hidden="1"/>
    <cellStyle name="Followed Hyperlink" xfId="2655" builtinId="9" hidden="1"/>
    <cellStyle name="Followed Hyperlink" xfId="2657" builtinId="9" hidden="1"/>
    <cellStyle name="Followed Hyperlink" xfId="2659" builtinId="9" hidden="1"/>
    <cellStyle name="Followed Hyperlink" xfId="2661" builtinId="9" hidden="1"/>
    <cellStyle name="Followed Hyperlink" xfId="2663" builtinId="9" hidden="1"/>
    <cellStyle name="Followed Hyperlink" xfId="2665" builtinId="9" hidden="1"/>
    <cellStyle name="Followed Hyperlink" xfId="2667" builtinId="9" hidden="1"/>
    <cellStyle name="Followed Hyperlink" xfId="2669" builtinId="9" hidden="1"/>
    <cellStyle name="Hyperlink" xfId="2" builtinId="8" hidden="1"/>
    <cellStyle name="Hyperlink" xfId="4" builtinId="8" hidden="1"/>
    <cellStyle name="Hyperlink" xfId="6" builtinId="8" hidden="1"/>
    <cellStyle name="Hyperlink" xfId="8" builtinId="8" hidden="1"/>
    <cellStyle name="Hyperlink" xfId="10" builtinId="8" hidden="1"/>
    <cellStyle name="Hyperlink" xfId="12" builtinId="8" hidden="1"/>
    <cellStyle name="Hyperlink" xfId="14" builtinId="8" hidden="1"/>
    <cellStyle name="Hyperlink" xfId="16" builtinId="8" hidden="1"/>
    <cellStyle name="Hyperlink" xfId="18" builtinId="8" hidden="1"/>
    <cellStyle name="Hyperlink" xfId="20" builtinId="8" hidden="1"/>
    <cellStyle name="Hyperlink" xfId="22" builtinId="8" hidden="1"/>
    <cellStyle name="Hyperlink" xfId="24" builtinId="8" hidden="1"/>
    <cellStyle name="Hyperlink" xfId="26" builtinId="8" hidden="1"/>
    <cellStyle name="Hyperlink" xfId="28" builtinId="8" hidden="1"/>
    <cellStyle name="Hyperlink" xfId="30" builtinId="8" hidden="1"/>
    <cellStyle name="Hyperlink" xfId="32" builtinId="8" hidden="1"/>
    <cellStyle name="Hyperlink" xfId="34" builtinId="8" hidden="1"/>
    <cellStyle name="Hyperlink" xfId="36" builtinId="8" hidden="1"/>
    <cellStyle name="Hyperlink" xfId="38" builtinId="8" hidden="1"/>
    <cellStyle name="Hyperlink" xfId="40" builtinId="8" hidden="1"/>
    <cellStyle name="Hyperlink" xfId="42" builtinId="8" hidden="1"/>
    <cellStyle name="Hyperlink" xfId="44" builtinId="8" hidden="1"/>
    <cellStyle name="Hyperlink" xfId="46" builtinId="8" hidden="1"/>
    <cellStyle name="Hyperlink" xfId="48" builtinId="8" hidden="1"/>
    <cellStyle name="Hyperlink" xfId="50" builtinId="8" hidden="1"/>
    <cellStyle name="Hyperlink" xfId="52" builtinId="8" hidden="1"/>
    <cellStyle name="Hyperlink" xfId="54" builtinId="8" hidden="1"/>
    <cellStyle name="Hyperlink" xfId="56" builtinId="8" hidden="1"/>
    <cellStyle name="Hyperlink" xfId="58" builtinId="8" hidden="1"/>
    <cellStyle name="Hyperlink" xfId="60" builtinId="8" hidden="1"/>
    <cellStyle name="Hyperlink" xfId="62" builtinId="8" hidden="1"/>
    <cellStyle name="Hyperlink" xfId="64" builtinId="8" hidden="1"/>
    <cellStyle name="Hyperlink" xfId="66" builtinId="8" hidden="1"/>
    <cellStyle name="Hyperlink" xfId="68" builtinId="8" hidden="1"/>
    <cellStyle name="Hyperlink" xfId="70" builtinId="8" hidden="1"/>
    <cellStyle name="Hyperlink" xfId="72" builtinId="8" hidden="1"/>
    <cellStyle name="Hyperlink" xfId="74" builtinId="8" hidden="1"/>
    <cellStyle name="Hyperlink" xfId="76" builtinId="8" hidden="1"/>
    <cellStyle name="Hyperlink" xfId="78" builtinId="8" hidden="1"/>
    <cellStyle name="Hyperlink" xfId="80" builtinId="8" hidden="1"/>
    <cellStyle name="Hyperlink" xfId="82" builtinId="8" hidden="1"/>
    <cellStyle name="Hyperlink" xfId="84" builtinId="8" hidden="1"/>
    <cellStyle name="Hyperlink" xfId="86" builtinId="8" hidden="1"/>
    <cellStyle name="Hyperlink" xfId="88" builtinId="8" hidden="1"/>
    <cellStyle name="Hyperlink" xfId="90" builtinId="8" hidden="1"/>
    <cellStyle name="Hyperlink" xfId="92" builtinId="8" hidden="1"/>
    <cellStyle name="Hyperlink" xfId="94" builtinId="8" hidden="1"/>
    <cellStyle name="Hyperlink" xfId="96" builtinId="8" hidden="1"/>
    <cellStyle name="Hyperlink" xfId="98" builtinId="8" hidden="1"/>
    <cellStyle name="Hyperlink" xfId="100" builtinId="8" hidden="1"/>
    <cellStyle name="Hyperlink" xfId="102" builtinId="8" hidden="1"/>
    <cellStyle name="Hyperlink" xfId="104" builtinId="8" hidden="1"/>
    <cellStyle name="Hyperlink" xfId="106" builtinId="8" hidden="1"/>
    <cellStyle name="Hyperlink" xfId="108" builtinId="8" hidden="1"/>
    <cellStyle name="Hyperlink" xfId="110" builtinId="8" hidden="1"/>
    <cellStyle name="Hyperlink" xfId="112" builtinId="8" hidden="1"/>
    <cellStyle name="Hyperlink" xfId="114" builtinId="8" hidden="1"/>
    <cellStyle name="Hyperlink" xfId="116" builtinId="8" hidden="1"/>
    <cellStyle name="Hyperlink" xfId="118" builtinId="8" hidden="1"/>
    <cellStyle name="Hyperlink" xfId="120" builtinId="8" hidden="1"/>
    <cellStyle name="Hyperlink" xfId="122" builtinId="8" hidden="1"/>
    <cellStyle name="Hyperlink" xfId="124" builtinId="8" hidden="1"/>
    <cellStyle name="Hyperlink" xfId="126" builtinId="8" hidden="1"/>
    <cellStyle name="Hyperlink" xfId="128" builtinId="8" hidden="1"/>
    <cellStyle name="Hyperlink" xfId="130" builtinId="8" hidden="1"/>
    <cellStyle name="Hyperlink" xfId="132" builtinId="8" hidden="1"/>
    <cellStyle name="Hyperlink" xfId="134" builtinId="8" hidden="1"/>
    <cellStyle name="Hyperlink" xfId="136" builtinId="8" hidden="1"/>
    <cellStyle name="Hyperlink" xfId="138" builtinId="8" hidden="1"/>
    <cellStyle name="Hyperlink" xfId="140" builtinId="8" hidden="1"/>
    <cellStyle name="Hyperlink" xfId="142" builtinId="8" hidden="1"/>
    <cellStyle name="Hyperlink" xfId="144" builtinId="8" hidden="1"/>
    <cellStyle name="Hyperlink" xfId="146" builtinId="8" hidden="1"/>
    <cellStyle name="Hyperlink" xfId="148" builtinId="8" hidden="1"/>
    <cellStyle name="Hyperlink" xfId="150" builtinId="8" hidden="1"/>
    <cellStyle name="Hyperlink" xfId="152" builtinId="8" hidden="1"/>
    <cellStyle name="Hyperlink" xfId="154" builtinId="8" hidden="1"/>
    <cellStyle name="Hyperlink" xfId="156" builtinId="8" hidden="1"/>
    <cellStyle name="Hyperlink" xfId="158" builtinId="8" hidden="1"/>
    <cellStyle name="Hyperlink" xfId="160" builtinId="8" hidden="1"/>
    <cellStyle name="Hyperlink" xfId="162" builtinId="8" hidden="1"/>
    <cellStyle name="Hyperlink" xfId="164" builtinId="8" hidden="1"/>
    <cellStyle name="Hyperlink" xfId="166" builtinId="8" hidden="1"/>
    <cellStyle name="Hyperlink" xfId="168" builtinId="8" hidden="1"/>
    <cellStyle name="Hyperlink" xfId="170" builtinId="8" hidden="1"/>
    <cellStyle name="Hyperlink" xfId="172" builtinId="8" hidden="1"/>
    <cellStyle name="Hyperlink" xfId="174" builtinId="8" hidden="1"/>
    <cellStyle name="Hyperlink" xfId="176" builtinId="8" hidden="1"/>
    <cellStyle name="Hyperlink" xfId="178" builtinId="8" hidden="1"/>
    <cellStyle name="Hyperlink" xfId="180" builtinId="8" hidden="1"/>
    <cellStyle name="Hyperlink" xfId="182" builtinId="8" hidden="1"/>
    <cellStyle name="Hyperlink" xfId="184" builtinId="8" hidden="1"/>
    <cellStyle name="Hyperlink" xfId="186" builtinId="8" hidden="1"/>
    <cellStyle name="Hyperlink" xfId="188" builtinId="8" hidden="1"/>
    <cellStyle name="Hyperlink" xfId="190" builtinId="8" hidden="1"/>
    <cellStyle name="Hyperlink" xfId="192" builtinId="8" hidden="1"/>
    <cellStyle name="Hyperlink" xfId="194" builtinId="8" hidden="1"/>
    <cellStyle name="Hyperlink" xfId="196" builtinId="8" hidden="1"/>
    <cellStyle name="Hyperlink" xfId="198" builtinId="8" hidden="1"/>
    <cellStyle name="Hyperlink" xfId="200" builtinId="8" hidden="1"/>
    <cellStyle name="Hyperlink" xfId="202" builtinId="8" hidden="1"/>
    <cellStyle name="Hyperlink" xfId="204" builtinId="8" hidden="1"/>
    <cellStyle name="Hyperlink" xfId="206" builtinId="8" hidden="1"/>
    <cellStyle name="Hyperlink" xfId="208" builtinId="8" hidden="1"/>
    <cellStyle name="Hyperlink" xfId="210" builtinId="8" hidden="1"/>
    <cellStyle name="Hyperlink" xfId="212" builtinId="8" hidden="1"/>
    <cellStyle name="Hyperlink" xfId="214" builtinId="8" hidden="1"/>
    <cellStyle name="Hyperlink" xfId="216" builtinId="8" hidden="1"/>
    <cellStyle name="Hyperlink" xfId="218" builtinId="8" hidden="1"/>
    <cellStyle name="Hyperlink" xfId="220" builtinId="8" hidden="1"/>
    <cellStyle name="Hyperlink" xfId="222" builtinId="8" hidden="1"/>
    <cellStyle name="Hyperlink" xfId="224" builtinId="8" hidden="1"/>
    <cellStyle name="Hyperlink" xfId="226" builtinId="8" hidden="1"/>
    <cellStyle name="Hyperlink" xfId="228" builtinId="8" hidden="1"/>
    <cellStyle name="Hyperlink" xfId="230" builtinId="8" hidden="1"/>
    <cellStyle name="Hyperlink" xfId="232" builtinId="8" hidden="1"/>
    <cellStyle name="Hyperlink" xfId="234" builtinId="8" hidden="1"/>
    <cellStyle name="Hyperlink" xfId="236" builtinId="8" hidden="1"/>
    <cellStyle name="Hyperlink" xfId="238" builtinId="8" hidden="1"/>
    <cellStyle name="Hyperlink" xfId="240" builtinId="8" hidden="1"/>
    <cellStyle name="Hyperlink" xfId="242" builtinId="8" hidden="1"/>
    <cellStyle name="Hyperlink" xfId="244" builtinId="8" hidden="1"/>
    <cellStyle name="Hyperlink" xfId="246" builtinId="8" hidden="1"/>
    <cellStyle name="Hyperlink" xfId="248" builtinId="8" hidden="1"/>
    <cellStyle name="Hyperlink" xfId="250" builtinId="8" hidden="1"/>
    <cellStyle name="Hyperlink" xfId="252" builtinId="8" hidden="1"/>
    <cellStyle name="Hyperlink" xfId="254" builtinId="8" hidden="1"/>
    <cellStyle name="Hyperlink" xfId="256" builtinId="8" hidden="1"/>
    <cellStyle name="Hyperlink" xfId="258" builtinId="8" hidden="1"/>
    <cellStyle name="Hyperlink" xfId="260" builtinId="8" hidden="1"/>
    <cellStyle name="Hyperlink" xfId="262" builtinId="8" hidden="1"/>
    <cellStyle name="Hyperlink" xfId="264" builtinId="8" hidden="1"/>
    <cellStyle name="Hyperlink" xfId="266" builtinId="8" hidden="1"/>
    <cellStyle name="Hyperlink" xfId="268" builtinId="8" hidden="1"/>
    <cellStyle name="Hyperlink" xfId="270" builtinId="8" hidden="1"/>
    <cellStyle name="Hyperlink" xfId="272" builtinId="8" hidden="1"/>
    <cellStyle name="Hyperlink" xfId="274" builtinId="8" hidden="1"/>
    <cellStyle name="Hyperlink" xfId="276" builtinId="8" hidden="1"/>
    <cellStyle name="Hyperlink" xfId="278" builtinId="8" hidden="1"/>
    <cellStyle name="Hyperlink" xfId="280" builtinId="8" hidden="1"/>
    <cellStyle name="Hyperlink" xfId="282" builtinId="8" hidden="1"/>
    <cellStyle name="Hyperlink" xfId="284" builtinId="8" hidden="1"/>
    <cellStyle name="Hyperlink" xfId="286" builtinId="8" hidden="1"/>
    <cellStyle name="Hyperlink" xfId="288" builtinId="8" hidden="1"/>
    <cellStyle name="Hyperlink" xfId="290" builtinId="8" hidden="1"/>
    <cellStyle name="Hyperlink" xfId="292" builtinId="8" hidden="1"/>
    <cellStyle name="Hyperlink" xfId="294" builtinId="8" hidden="1"/>
    <cellStyle name="Hyperlink" xfId="296" builtinId="8" hidden="1"/>
    <cellStyle name="Hyperlink" xfId="298" builtinId="8" hidden="1"/>
    <cellStyle name="Hyperlink" xfId="300" builtinId="8" hidden="1"/>
    <cellStyle name="Hyperlink" xfId="302" builtinId="8" hidden="1"/>
    <cellStyle name="Hyperlink" xfId="304" builtinId="8" hidden="1"/>
    <cellStyle name="Hyperlink" xfId="306" builtinId="8" hidden="1"/>
    <cellStyle name="Hyperlink" xfId="308" builtinId="8" hidden="1"/>
    <cellStyle name="Hyperlink" xfId="310" builtinId="8" hidden="1"/>
    <cellStyle name="Hyperlink" xfId="312" builtinId="8" hidden="1"/>
    <cellStyle name="Hyperlink" xfId="314" builtinId="8" hidden="1"/>
    <cellStyle name="Hyperlink" xfId="316" builtinId="8" hidden="1"/>
    <cellStyle name="Hyperlink" xfId="318" builtinId="8" hidden="1"/>
    <cellStyle name="Hyperlink" xfId="320" builtinId="8" hidden="1"/>
    <cellStyle name="Hyperlink" xfId="322" builtinId="8" hidden="1"/>
    <cellStyle name="Hyperlink" xfId="324" builtinId="8" hidden="1"/>
    <cellStyle name="Hyperlink" xfId="326" builtinId="8" hidden="1"/>
    <cellStyle name="Hyperlink" xfId="328" builtinId="8" hidden="1"/>
    <cellStyle name="Hyperlink" xfId="330" builtinId="8" hidden="1"/>
    <cellStyle name="Hyperlink" xfId="332" builtinId="8" hidden="1"/>
    <cellStyle name="Hyperlink" xfId="334" builtinId="8" hidden="1"/>
    <cellStyle name="Hyperlink" xfId="336" builtinId="8" hidden="1"/>
    <cellStyle name="Hyperlink" xfId="338" builtinId="8" hidden="1"/>
    <cellStyle name="Hyperlink" xfId="340" builtinId="8" hidden="1"/>
    <cellStyle name="Hyperlink" xfId="342" builtinId="8" hidden="1"/>
    <cellStyle name="Hyperlink" xfId="344" builtinId="8" hidden="1"/>
    <cellStyle name="Hyperlink" xfId="346" builtinId="8" hidden="1"/>
    <cellStyle name="Hyperlink" xfId="348" builtinId="8" hidden="1"/>
    <cellStyle name="Hyperlink" xfId="350" builtinId="8" hidden="1"/>
    <cellStyle name="Hyperlink" xfId="352" builtinId="8" hidden="1"/>
    <cellStyle name="Hyperlink" xfId="354" builtinId="8" hidden="1"/>
    <cellStyle name="Hyperlink" xfId="356" builtinId="8" hidden="1"/>
    <cellStyle name="Hyperlink" xfId="358" builtinId="8" hidden="1"/>
    <cellStyle name="Hyperlink" xfId="360" builtinId="8" hidden="1"/>
    <cellStyle name="Hyperlink" xfId="362" builtinId="8" hidden="1"/>
    <cellStyle name="Hyperlink" xfId="364" builtinId="8" hidden="1"/>
    <cellStyle name="Hyperlink" xfId="366" builtinId="8" hidden="1"/>
    <cellStyle name="Hyperlink" xfId="368" builtinId="8" hidden="1"/>
    <cellStyle name="Hyperlink" xfId="370" builtinId="8" hidden="1"/>
    <cellStyle name="Hyperlink" xfId="372" builtinId="8" hidden="1"/>
    <cellStyle name="Hyperlink" xfId="374" builtinId="8" hidden="1"/>
    <cellStyle name="Hyperlink" xfId="376" builtinId="8" hidden="1"/>
    <cellStyle name="Hyperlink" xfId="378" builtinId="8" hidden="1"/>
    <cellStyle name="Hyperlink" xfId="380" builtinId="8" hidden="1"/>
    <cellStyle name="Hyperlink" xfId="382" builtinId="8" hidden="1"/>
    <cellStyle name="Hyperlink" xfId="384" builtinId="8" hidden="1"/>
    <cellStyle name="Hyperlink" xfId="386" builtinId="8" hidden="1"/>
    <cellStyle name="Hyperlink" xfId="388" builtinId="8" hidden="1"/>
    <cellStyle name="Hyperlink" xfId="390" builtinId="8" hidden="1"/>
    <cellStyle name="Hyperlink" xfId="392" builtinId="8" hidden="1"/>
    <cellStyle name="Hyperlink" xfId="394" builtinId="8" hidden="1"/>
    <cellStyle name="Hyperlink" xfId="396" builtinId="8" hidden="1"/>
    <cellStyle name="Hyperlink" xfId="398" builtinId="8" hidden="1"/>
    <cellStyle name="Hyperlink" xfId="400" builtinId="8" hidden="1"/>
    <cellStyle name="Hyperlink" xfId="402" builtinId="8" hidden="1"/>
    <cellStyle name="Hyperlink" xfId="404" builtinId="8" hidden="1"/>
    <cellStyle name="Hyperlink" xfId="406" builtinId="8" hidden="1"/>
    <cellStyle name="Hyperlink" xfId="408" builtinId="8" hidden="1"/>
    <cellStyle name="Hyperlink" xfId="410" builtinId="8" hidden="1"/>
    <cellStyle name="Hyperlink" xfId="412" builtinId="8" hidden="1"/>
    <cellStyle name="Hyperlink" xfId="414" builtinId="8" hidden="1"/>
    <cellStyle name="Hyperlink" xfId="416" builtinId="8" hidden="1"/>
    <cellStyle name="Hyperlink" xfId="418" builtinId="8" hidden="1"/>
    <cellStyle name="Hyperlink" xfId="420" builtinId="8" hidden="1"/>
    <cellStyle name="Hyperlink" xfId="422" builtinId="8" hidden="1"/>
    <cellStyle name="Hyperlink" xfId="424" builtinId="8" hidden="1"/>
    <cellStyle name="Hyperlink" xfId="426" builtinId="8" hidden="1"/>
    <cellStyle name="Hyperlink" xfId="428" builtinId="8" hidden="1"/>
    <cellStyle name="Hyperlink" xfId="430" builtinId="8" hidden="1"/>
    <cellStyle name="Hyperlink" xfId="432" builtinId="8" hidden="1"/>
    <cellStyle name="Hyperlink" xfId="434" builtinId="8" hidden="1"/>
    <cellStyle name="Hyperlink" xfId="436" builtinId="8" hidden="1"/>
    <cellStyle name="Hyperlink" xfId="438" builtinId="8" hidden="1"/>
    <cellStyle name="Hyperlink" xfId="440" builtinId="8" hidden="1"/>
    <cellStyle name="Hyperlink" xfId="442" builtinId="8" hidden="1"/>
    <cellStyle name="Hyperlink" xfId="444" builtinId="8" hidden="1"/>
    <cellStyle name="Hyperlink" xfId="446" builtinId="8" hidden="1"/>
    <cellStyle name="Hyperlink" xfId="448" builtinId="8" hidden="1"/>
    <cellStyle name="Hyperlink" xfId="450" builtinId="8" hidden="1"/>
    <cellStyle name="Hyperlink" xfId="452" builtinId="8" hidden="1"/>
    <cellStyle name="Hyperlink" xfId="454" builtinId="8" hidden="1"/>
    <cellStyle name="Hyperlink" xfId="456" builtinId="8" hidden="1"/>
    <cellStyle name="Hyperlink" xfId="458" builtinId="8" hidden="1"/>
    <cellStyle name="Hyperlink" xfId="460" builtinId="8" hidden="1"/>
    <cellStyle name="Hyperlink" xfId="462" builtinId="8" hidden="1"/>
    <cellStyle name="Hyperlink" xfId="464" builtinId="8" hidden="1"/>
    <cellStyle name="Hyperlink" xfId="466" builtinId="8" hidden="1"/>
    <cellStyle name="Hyperlink" xfId="468" builtinId="8" hidden="1"/>
    <cellStyle name="Hyperlink" xfId="470" builtinId="8" hidden="1"/>
    <cellStyle name="Hyperlink" xfId="472" builtinId="8" hidden="1"/>
    <cellStyle name="Hyperlink" xfId="474" builtinId="8" hidden="1"/>
    <cellStyle name="Hyperlink" xfId="476" builtinId="8" hidden="1"/>
    <cellStyle name="Hyperlink" xfId="478" builtinId="8" hidden="1"/>
    <cellStyle name="Hyperlink" xfId="480" builtinId="8" hidden="1"/>
    <cellStyle name="Hyperlink" xfId="482" builtinId="8" hidden="1"/>
    <cellStyle name="Hyperlink" xfId="484" builtinId="8" hidden="1"/>
    <cellStyle name="Hyperlink" xfId="486" builtinId="8" hidden="1"/>
    <cellStyle name="Hyperlink" xfId="488" builtinId="8" hidden="1"/>
    <cellStyle name="Hyperlink" xfId="490" builtinId="8" hidden="1"/>
    <cellStyle name="Hyperlink" xfId="492" builtinId="8" hidden="1"/>
    <cellStyle name="Hyperlink" xfId="494" builtinId="8" hidden="1"/>
    <cellStyle name="Hyperlink" xfId="496" builtinId="8" hidden="1"/>
    <cellStyle name="Hyperlink" xfId="498" builtinId="8" hidden="1"/>
    <cellStyle name="Hyperlink" xfId="500" builtinId="8" hidden="1"/>
    <cellStyle name="Hyperlink" xfId="502" builtinId="8" hidden="1"/>
    <cellStyle name="Hyperlink" xfId="504" builtinId="8" hidden="1"/>
    <cellStyle name="Hyperlink" xfId="506" builtinId="8" hidden="1"/>
    <cellStyle name="Hyperlink" xfId="508" builtinId="8" hidden="1"/>
    <cellStyle name="Hyperlink" xfId="510" builtinId="8" hidden="1"/>
    <cellStyle name="Hyperlink" xfId="512" builtinId="8" hidden="1"/>
    <cellStyle name="Hyperlink" xfId="514" builtinId="8" hidden="1"/>
    <cellStyle name="Hyperlink" xfId="516" builtinId="8" hidden="1"/>
    <cellStyle name="Hyperlink" xfId="518" builtinId="8" hidden="1"/>
    <cellStyle name="Hyperlink" xfId="520" builtinId="8" hidden="1"/>
    <cellStyle name="Hyperlink" xfId="522" builtinId="8" hidden="1"/>
    <cellStyle name="Hyperlink" xfId="524" builtinId="8" hidden="1"/>
    <cellStyle name="Hyperlink" xfId="526" builtinId="8" hidden="1"/>
    <cellStyle name="Hyperlink" xfId="528" builtinId="8" hidden="1"/>
    <cellStyle name="Hyperlink" xfId="530" builtinId="8" hidden="1"/>
    <cellStyle name="Hyperlink" xfId="532" builtinId="8" hidden="1"/>
    <cellStyle name="Hyperlink" xfId="534" builtinId="8" hidden="1"/>
    <cellStyle name="Hyperlink" xfId="536" builtinId="8" hidden="1"/>
    <cellStyle name="Hyperlink" xfId="538" builtinId="8" hidden="1"/>
    <cellStyle name="Hyperlink" xfId="540" builtinId="8" hidden="1"/>
    <cellStyle name="Hyperlink" xfId="542" builtinId="8" hidden="1"/>
    <cellStyle name="Hyperlink" xfId="544" builtinId="8" hidden="1"/>
    <cellStyle name="Hyperlink" xfId="546" builtinId="8" hidden="1"/>
    <cellStyle name="Hyperlink" xfId="548" builtinId="8" hidden="1"/>
    <cellStyle name="Hyperlink" xfId="550" builtinId="8" hidden="1"/>
    <cellStyle name="Hyperlink" xfId="552" builtinId="8" hidden="1"/>
    <cellStyle name="Hyperlink" xfId="554" builtinId="8" hidden="1"/>
    <cellStyle name="Hyperlink" xfId="556" builtinId="8" hidden="1"/>
    <cellStyle name="Hyperlink" xfId="558" builtinId="8" hidden="1"/>
    <cellStyle name="Hyperlink" xfId="560" builtinId="8" hidden="1"/>
    <cellStyle name="Hyperlink" xfId="562" builtinId="8" hidden="1"/>
    <cellStyle name="Hyperlink" xfId="564" builtinId="8" hidden="1"/>
    <cellStyle name="Hyperlink" xfId="566" builtinId="8" hidden="1"/>
    <cellStyle name="Hyperlink" xfId="568" builtinId="8" hidden="1"/>
    <cellStyle name="Hyperlink" xfId="570" builtinId="8" hidden="1"/>
    <cellStyle name="Hyperlink" xfId="572" builtinId="8" hidden="1"/>
    <cellStyle name="Hyperlink" xfId="574" builtinId="8" hidden="1"/>
    <cellStyle name="Hyperlink" xfId="576" builtinId="8" hidden="1"/>
    <cellStyle name="Hyperlink" xfId="578" builtinId="8" hidden="1"/>
    <cellStyle name="Hyperlink" xfId="580" builtinId="8" hidden="1"/>
    <cellStyle name="Hyperlink" xfId="582" builtinId="8" hidden="1"/>
    <cellStyle name="Hyperlink" xfId="584" builtinId="8" hidden="1"/>
    <cellStyle name="Hyperlink" xfId="586" builtinId="8" hidden="1"/>
    <cellStyle name="Hyperlink" xfId="588" builtinId="8" hidden="1"/>
    <cellStyle name="Hyperlink" xfId="590" builtinId="8" hidden="1"/>
    <cellStyle name="Hyperlink" xfId="592" builtinId="8" hidden="1"/>
    <cellStyle name="Hyperlink" xfId="594" builtinId="8" hidden="1"/>
    <cellStyle name="Hyperlink" xfId="596" builtinId="8" hidden="1"/>
    <cellStyle name="Hyperlink" xfId="598" builtinId="8" hidden="1"/>
    <cellStyle name="Hyperlink" xfId="600" builtinId="8" hidden="1"/>
    <cellStyle name="Hyperlink" xfId="602" builtinId="8" hidden="1"/>
    <cellStyle name="Hyperlink" xfId="604" builtinId="8" hidden="1"/>
    <cellStyle name="Hyperlink" xfId="606" builtinId="8" hidden="1"/>
    <cellStyle name="Hyperlink" xfId="608" builtinId="8" hidden="1"/>
    <cellStyle name="Hyperlink" xfId="610" builtinId="8" hidden="1"/>
    <cellStyle name="Hyperlink" xfId="612" builtinId="8" hidden="1"/>
    <cellStyle name="Hyperlink" xfId="614" builtinId="8" hidden="1"/>
    <cellStyle name="Hyperlink" xfId="616" builtinId="8" hidden="1"/>
    <cellStyle name="Hyperlink" xfId="618" builtinId="8" hidden="1"/>
    <cellStyle name="Hyperlink" xfId="620" builtinId="8" hidden="1"/>
    <cellStyle name="Hyperlink" xfId="622" builtinId="8" hidden="1"/>
    <cellStyle name="Hyperlink" xfId="624" builtinId="8" hidden="1"/>
    <cellStyle name="Hyperlink" xfId="626" builtinId="8" hidden="1"/>
    <cellStyle name="Hyperlink" xfId="628" builtinId="8" hidden="1"/>
    <cellStyle name="Hyperlink" xfId="630" builtinId="8" hidden="1"/>
    <cellStyle name="Hyperlink" xfId="632" builtinId="8" hidden="1"/>
    <cellStyle name="Hyperlink" xfId="634" builtinId="8" hidden="1"/>
    <cellStyle name="Hyperlink" xfId="636" builtinId="8" hidden="1"/>
    <cellStyle name="Hyperlink" xfId="638" builtinId="8" hidden="1"/>
    <cellStyle name="Hyperlink" xfId="640" builtinId="8" hidden="1"/>
    <cellStyle name="Hyperlink" xfId="642" builtinId="8" hidden="1"/>
    <cellStyle name="Hyperlink" xfId="644" builtinId="8" hidden="1"/>
    <cellStyle name="Hyperlink" xfId="646" builtinId="8" hidden="1"/>
    <cellStyle name="Hyperlink" xfId="648" builtinId="8" hidden="1"/>
    <cellStyle name="Hyperlink" xfId="650" builtinId="8" hidden="1"/>
    <cellStyle name="Hyperlink" xfId="652" builtinId="8" hidden="1"/>
    <cellStyle name="Hyperlink" xfId="654" builtinId="8" hidden="1"/>
    <cellStyle name="Hyperlink" xfId="656" builtinId="8" hidden="1"/>
    <cellStyle name="Hyperlink" xfId="658" builtinId="8" hidden="1"/>
    <cellStyle name="Hyperlink" xfId="660" builtinId="8" hidden="1"/>
    <cellStyle name="Hyperlink" xfId="662" builtinId="8" hidden="1"/>
    <cellStyle name="Hyperlink" xfId="664" builtinId="8" hidden="1"/>
    <cellStyle name="Hyperlink" xfId="666" builtinId="8" hidden="1"/>
    <cellStyle name="Hyperlink" xfId="668" builtinId="8" hidden="1"/>
    <cellStyle name="Hyperlink" xfId="670" builtinId="8" hidden="1"/>
    <cellStyle name="Hyperlink" xfId="672" builtinId="8" hidden="1"/>
    <cellStyle name="Hyperlink" xfId="674" builtinId="8" hidden="1"/>
    <cellStyle name="Hyperlink" xfId="676" builtinId="8" hidden="1"/>
    <cellStyle name="Hyperlink" xfId="678" builtinId="8" hidden="1"/>
    <cellStyle name="Hyperlink" xfId="680" builtinId="8" hidden="1"/>
    <cellStyle name="Hyperlink" xfId="682" builtinId="8" hidden="1"/>
    <cellStyle name="Hyperlink" xfId="684" builtinId="8" hidden="1"/>
    <cellStyle name="Hyperlink" xfId="686" builtinId="8" hidden="1"/>
    <cellStyle name="Hyperlink" xfId="688" builtinId="8" hidden="1"/>
    <cellStyle name="Hyperlink" xfId="690" builtinId="8" hidden="1"/>
    <cellStyle name="Hyperlink" xfId="692" builtinId="8" hidden="1"/>
    <cellStyle name="Hyperlink" xfId="694" builtinId="8" hidden="1"/>
    <cellStyle name="Hyperlink" xfId="696" builtinId="8" hidden="1"/>
    <cellStyle name="Hyperlink" xfId="698" builtinId="8" hidden="1"/>
    <cellStyle name="Hyperlink" xfId="700" builtinId="8" hidden="1"/>
    <cellStyle name="Hyperlink" xfId="702" builtinId="8" hidden="1"/>
    <cellStyle name="Hyperlink" xfId="704" builtinId="8" hidden="1"/>
    <cellStyle name="Hyperlink" xfId="706" builtinId="8" hidden="1"/>
    <cellStyle name="Hyperlink" xfId="708" builtinId="8" hidden="1"/>
    <cellStyle name="Hyperlink" xfId="710" builtinId="8" hidden="1"/>
    <cellStyle name="Hyperlink" xfId="712" builtinId="8" hidden="1"/>
    <cellStyle name="Hyperlink" xfId="714" builtinId="8" hidden="1"/>
    <cellStyle name="Hyperlink" xfId="716" builtinId="8" hidden="1"/>
    <cellStyle name="Hyperlink" xfId="718" builtinId="8" hidden="1"/>
    <cellStyle name="Hyperlink" xfId="720" builtinId="8" hidden="1"/>
    <cellStyle name="Hyperlink" xfId="722" builtinId="8" hidden="1"/>
    <cellStyle name="Hyperlink" xfId="724" builtinId="8" hidden="1"/>
    <cellStyle name="Hyperlink" xfId="726" builtinId="8" hidden="1"/>
    <cellStyle name="Hyperlink" xfId="728" builtinId="8" hidden="1"/>
    <cellStyle name="Hyperlink" xfId="730" builtinId="8" hidden="1"/>
    <cellStyle name="Hyperlink" xfId="732" builtinId="8" hidden="1"/>
    <cellStyle name="Hyperlink" xfId="734" builtinId="8" hidden="1"/>
    <cellStyle name="Hyperlink" xfId="736" builtinId="8" hidden="1"/>
    <cellStyle name="Hyperlink" xfId="738" builtinId="8" hidden="1"/>
    <cellStyle name="Hyperlink" xfId="740" builtinId="8" hidden="1"/>
    <cellStyle name="Hyperlink" xfId="742" builtinId="8" hidden="1"/>
    <cellStyle name="Hyperlink" xfId="744" builtinId="8" hidden="1"/>
    <cellStyle name="Hyperlink" xfId="746" builtinId="8" hidden="1"/>
    <cellStyle name="Hyperlink" xfId="748" builtinId="8" hidden="1"/>
    <cellStyle name="Hyperlink" xfId="750" builtinId="8" hidden="1"/>
    <cellStyle name="Hyperlink" xfId="752" builtinId="8" hidden="1"/>
    <cellStyle name="Hyperlink" xfId="754" builtinId="8" hidden="1"/>
    <cellStyle name="Hyperlink" xfId="756" builtinId="8" hidden="1"/>
    <cellStyle name="Hyperlink" xfId="758" builtinId="8" hidden="1"/>
    <cellStyle name="Hyperlink" xfId="760" builtinId="8" hidden="1"/>
    <cellStyle name="Hyperlink" xfId="762" builtinId="8" hidden="1"/>
    <cellStyle name="Hyperlink" xfId="764" builtinId="8" hidden="1"/>
    <cellStyle name="Hyperlink" xfId="766" builtinId="8" hidden="1"/>
    <cellStyle name="Hyperlink" xfId="768" builtinId="8" hidden="1"/>
    <cellStyle name="Hyperlink" xfId="770" builtinId="8" hidden="1"/>
    <cellStyle name="Hyperlink" xfId="772" builtinId="8" hidden="1"/>
    <cellStyle name="Hyperlink" xfId="774" builtinId="8" hidden="1"/>
    <cellStyle name="Hyperlink" xfId="776" builtinId="8" hidden="1"/>
    <cellStyle name="Hyperlink" xfId="778" builtinId="8" hidden="1"/>
    <cellStyle name="Hyperlink" xfId="780" builtinId="8" hidden="1"/>
    <cellStyle name="Hyperlink" xfId="782" builtinId="8" hidden="1"/>
    <cellStyle name="Hyperlink" xfId="784" builtinId="8" hidden="1"/>
    <cellStyle name="Hyperlink" xfId="786" builtinId="8" hidden="1"/>
    <cellStyle name="Hyperlink" xfId="788" builtinId="8" hidden="1"/>
    <cellStyle name="Hyperlink" xfId="790" builtinId="8" hidden="1"/>
    <cellStyle name="Hyperlink" xfId="792" builtinId="8" hidden="1"/>
    <cellStyle name="Hyperlink" xfId="794" builtinId="8" hidden="1"/>
    <cellStyle name="Hyperlink" xfId="796" builtinId="8" hidden="1"/>
    <cellStyle name="Hyperlink" xfId="798" builtinId="8" hidden="1"/>
    <cellStyle name="Hyperlink" xfId="800" builtinId="8" hidden="1"/>
    <cellStyle name="Hyperlink" xfId="802" builtinId="8" hidden="1"/>
    <cellStyle name="Hyperlink" xfId="804" builtinId="8" hidden="1"/>
    <cellStyle name="Hyperlink" xfId="806" builtinId="8" hidden="1"/>
    <cellStyle name="Hyperlink" xfId="808" builtinId="8" hidden="1"/>
    <cellStyle name="Hyperlink" xfId="810" builtinId="8" hidden="1"/>
    <cellStyle name="Hyperlink" xfId="812" builtinId="8" hidden="1"/>
    <cellStyle name="Hyperlink" xfId="814" builtinId="8" hidden="1"/>
    <cellStyle name="Hyperlink" xfId="816" builtinId="8" hidden="1"/>
    <cellStyle name="Hyperlink" xfId="818" builtinId="8" hidden="1"/>
    <cellStyle name="Hyperlink" xfId="820" builtinId="8" hidden="1"/>
    <cellStyle name="Hyperlink" xfId="822" builtinId="8" hidden="1"/>
    <cellStyle name="Hyperlink" xfId="824" builtinId="8" hidden="1"/>
    <cellStyle name="Hyperlink" xfId="826" builtinId="8" hidden="1"/>
    <cellStyle name="Hyperlink" xfId="828" builtinId="8" hidden="1"/>
    <cellStyle name="Hyperlink" xfId="830" builtinId="8" hidden="1"/>
    <cellStyle name="Hyperlink" xfId="832" builtinId="8" hidden="1"/>
    <cellStyle name="Hyperlink" xfId="834" builtinId="8" hidden="1"/>
    <cellStyle name="Hyperlink" xfId="836" builtinId="8" hidden="1"/>
    <cellStyle name="Hyperlink" xfId="838" builtinId="8" hidden="1"/>
    <cellStyle name="Hyperlink" xfId="840" builtinId="8" hidden="1"/>
    <cellStyle name="Hyperlink" xfId="842" builtinId="8" hidden="1"/>
    <cellStyle name="Hyperlink" xfId="844" builtinId="8" hidden="1"/>
    <cellStyle name="Hyperlink" xfId="846" builtinId="8" hidden="1"/>
    <cellStyle name="Hyperlink" xfId="848" builtinId="8" hidden="1"/>
    <cellStyle name="Hyperlink" xfId="850" builtinId="8" hidden="1"/>
    <cellStyle name="Hyperlink" xfId="852" builtinId="8" hidden="1"/>
    <cellStyle name="Hyperlink" xfId="854" builtinId="8" hidden="1"/>
    <cellStyle name="Hyperlink" xfId="856" builtinId="8" hidden="1"/>
    <cellStyle name="Hyperlink" xfId="858" builtinId="8" hidden="1"/>
    <cellStyle name="Hyperlink" xfId="860" builtinId="8" hidden="1"/>
    <cellStyle name="Hyperlink" xfId="862" builtinId="8" hidden="1"/>
    <cellStyle name="Hyperlink" xfId="864" builtinId="8" hidden="1"/>
    <cellStyle name="Hyperlink" xfId="866" builtinId="8" hidden="1"/>
    <cellStyle name="Hyperlink" xfId="868" builtinId="8" hidden="1"/>
    <cellStyle name="Hyperlink" xfId="870" builtinId="8" hidden="1"/>
    <cellStyle name="Hyperlink" xfId="872" builtinId="8" hidden="1"/>
    <cellStyle name="Hyperlink" xfId="874" builtinId="8" hidden="1"/>
    <cellStyle name="Hyperlink" xfId="876" builtinId="8" hidden="1"/>
    <cellStyle name="Hyperlink" xfId="878" builtinId="8" hidden="1"/>
    <cellStyle name="Hyperlink" xfId="880" builtinId="8" hidden="1"/>
    <cellStyle name="Hyperlink" xfId="882" builtinId="8" hidden="1"/>
    <cellStyle name="Hyperlink" xfId="884" builtinId="8" hidden="1"/>
    <cellStyle name="Hyperlink" xfId="886" builtinId="8" hidden="1"/>
    <cellStyle name="Hyperlink" xfId="888" builtinId="8" hidden="1"/>
    <cellStyle name="Hyperlink" xfId="890" builtinId="8" hidden="1"/>
    <cellStyle name="Hyperlink" xfId="892" builtinId="8" hidden="1"/>
    <cellStyle name="Hyperlink" xfId="894" builtinId="8" hidden="1"/>
    <cellStyle name="Hyperlink" xfId="896" builtinId="8" hidden="1"/>
    <cellStyle name="Hyperlink" xfId="898" builtinId="8" hidden="1"/>
    <cellStyle name="Hyperlink" xfId="900" builtinId="8" hidden="1"/>
    <cellStyle name="Hyperlink" xfId="902" builtinId="8" hidden="1"/>
    <cellStyle name="Hyperlink" xfId="904" builtinId="8" hidden="1"/>
    <cellStyle name="Hyperlink" xfId="906" builtinId="8" hidden="1"/>
    <cellStyle name="Hyperlink" xfId="908" builtinId="8" hidden="1"/>
    <cellStyle name="Hyperlink" xfId="910" builtinId="8" hidden="1"/>
    <cellStyle name="Hyperlink" xfId="912" builtinId="8" hidden="1"/>
    <cellStyle name="Hyperlink" xfId="914" builtinId="8" hidden="1"/>
    <cellStyle name="Hyperlink" xfId="916" builtinId="8" hidden="1"/>
    <cellStyle name="Hyperlink" xfId="918" builtinId="8" hidden="1"/>
    <cellStyle name="Hyperlink" xfId="920" builtinId="8" hidden="1"/>
    <cellStyle name="Hyperlink" xfId="922" builtinId="8" hidden="1"/>
    <cellStyle name="Hyperlink" xfId="924" builtinId="8" hidden="1"/>
    <cellStyle name="Hyperlink" xfId="926" builtinId="8" hidden="1"/>
    <cellStyle name="Hyperlink" xfId="928" builtinId="8" hidden="1"/>
    <cellStyle name="Hyperlink" xfId="930" builtinId="8" hidden="1"/>
    <cellStyle name="Hyperlink" xfId="932" builtinId="8" hidden="1"/>
    <cellStyle name="Hyperlink" xfId="934" builtinId="8" hidden="1"/>
    <cellStyle name="Hyperlink" xfId="936" builtinId="8" hidden="1"/>
    <cellStyle name="Hyperlink" xfId="938" builtinId="8" hidden="1"/>
    <cellStyle name="Hyperlink" xfId="940" builtinId="8" hidden="1"/>
    <cellStyle name="Hyperlink" xfId="942" builtinId="8" hidden="1"/>
    <cellStyle name="Hyperlink" xfId="944" builtinId="8" hidden="1"/>
    <cellStyle name="Hyperlink" xfId="946" builtinId="8" hidden="1"/>
    <cellStyle name="Hyperlink" xfId="948" builtinId="8" hidden="1"/>
    <cellStyle name="Hyperlink" xfId="950" builtinId="8" hidden="1"/>
    <cellStyle name="Hyperlink" xfId="952" builtinId="8" hidden="1"/>
    <cellStyle name="Hyperlink" xfId="954" builtinId="8" hidden="1"/>
    <cellStyle name="Hyperlink" xfId="956" builtinId="8" hidden="1"/>
    <cellStyle name="Hyperlink" xfId="958" builtinId="8" hidden="1"/>
    <cellStyle name="Hyperlink" xfId="960" builtinId="8" hidden="1"/>
    <cellStyle name="Hyperlink" xfId="962" builtinId="8" hidden="1"/>
    <cellStyle name="Hyperlink" xfId="964" builtinId="8" hidden="1"/>
    <cellStyle name="Hyperlink" xfId="966" builtinId="8" hidden="1"/>
    <cellStyle name="Hyperlink" xfId="968" builtinId="8" hidden="1"/>
    <cellStyle name="Hyperlink" xfId="970" builtinId="8" hidden="1"/>
    <cellStyle name="Hyperlink" xfId="972" builtinId="8" hidden="1"/>
    <cellStyle name="Hyperlink" xfId="974" builtinId="8" hidden="1"/>
    <cellStyle name="Hyperlink" xfId="976" builtinId="8" hidden="1"/>
    <cellStyle name="Hyperlink" xfId="978" builtinId="8" hidden="1"/>
    <cellStyle name="Hyperlink" xfId="980" builtinId="8" hidden="1"/>
    <cellStyle name="Hyperlink" xfId="982" builtinId="8" hidden="1"/>
    <cellStyle name="Hyperlink" xfId="984" builtinId="8" hidden="1"/>
    <cellStyle name="Hyperlink" xfId="986" builtinId="8" hidden="1"/>
    <cellStyle name="Hyperlink" xfId="988" builtinId="8" hidden="1"/>
    <cellStyle name="Hyperlink" xfId="990" builtinId="8" hidden="1"/>
    <cellStyle name="Hyperlink" xfId="992" builtinId="8" hidden="1"/>
    <cellStyle name="Hyperlink" xfId="994" builtinId="8" hidden="1"/>
    <cellStyle name="Hyperlink" xfId="996" builtinId="8" hidden="1"/>
    <cellStyle name="Hyperlink" xfId="998" builtinId="8" hidden="1"/>
    <cellStyle name="Hyperlink" xfId="1000" builtinId="8" hidden="1"/>
    <cellStyle name="Hyperlink" xfId="1002" builtinId="8" hidden="1"/>
    <cellStyle name="Hyperlink" xfId="1004" builtinId="8" hidden="1"/>
    <cellStyle name="Hyperlink" xfId="1006" builtinId="8" hidden="1"/>
    <cellStyle name="Hyperlink" xfId="1008" builtinId="8" hidden="1"/>
    <cellStyle name="Hyperlink" xfId="1010" builtinId="8" hidden="1"/>
    <cellStyle name="Hyperlink" xfId="1012" builtinId="8" hidden="1"/>
    <cellStyle name="Hyperlink" xfId="1014" builtinId="8" hidden="1"/>
    <cellStyle name="Hyperlink" xfId="1016" builtinId="8" hidden="1"/>
    <cellStyle name="Hyperlink" xfId="1018" builtinId="8" hidden="1"/>
    <cellStyle name="Hyperlink" xfId="1020" builtinId="8" hidden="1"/>
    <cellStyle name="Hyperlink" xfId="1022" builtinId="8" hidden="1"/>
    <cellStyle name="Hyperlink" xfId="1024" builtinId="8" hidden="1"/>
    <cellStyle name="Hyperlink" xfId="1026" builtinId="8" hidden="1"/>
    <cellStyle name="Hyperlink" xfId="1028" builtinId="8" hidden="1"/>
    <cellStyle name="Hyperlink" xfId="1030" builtinId="8" hidden="1"/>
    <cellStyle name="Hyperlink" xfId="1032" builtinId="8" hidden="1"/>
    <cellStyle name="Hyperlink" xfId="1034" builtinId="8" hidden="1"/>
    <cellStyle name="Hyperlink" xfId="1036" builtinId="8" hidden="1"/>
    <cellStyle name="Hyperlink" xfId="1038" builtinId="8" hidden="1"/>
    <cellStyle name="Hyperlink" xfId="1040" builtinId="8" hidden="1"/>
    <cellStyle name="Hyperlink" xfId="1042" builtinId="8" hidden="1"/>
    <cellStyle name="Hyperlink" xfId="1044" builtinId="8" hidden="1"/>
    <cellStyle name="Hyperlink" xfId="1046" builtinId="8" hidden="1"/>
    <cellStyle name="Hyperlink" xfId="1048" builtinId="8" hidden="1"/>
    <cellStyle name="Hyperlink" xfId="1050" builtinId="8" hidden="1"/>
    <cellStyle name="Hyperlink" xfId="1052" builtinId="8" hidden="1"/>
    <cellStyle name="Hyperlink" xfId="1054" builtinId="8" hidden="1"/>
    <cellStyle name="Hyperlink" xfId="1056" builtinId="8" hidden="1"/>
    <cellStyle name="Hyperlink" xfId="1058" builtinId="8" hidden="1"/>
    <cellStyle name="Hyperlink" xfId="1060" builtinId="8" hidden="1"/>
    <cellStyle name="Hyperlink" xfId="1062" builtinId="8" hidden="1"/>
    <cellStyle name="Hyperlink" xfId="1064" builtinId="8" hidden="1"/>
    <cellStyle name="Hyperlink" xfId="1066" builtinId="8" hidden="1"/>
    <cellStyle name="Hyperlink" xfId="1068" builtinId="8" hidden="1"/>
    <cellStyle name="Hyperlink" xfId="1070" builtinId="8" hidden="1"/>
    <cellStyle name="Hyperlink" xfId="1072" builtinId="8" hidden="1"/>
    <cellStyle name="Hyperlink" xfId="1074" builtinId="8" hidden="1"/>
    <cellStyle name="Hyperlink" xfId="1076" builtinId="8" hidden="1"/>
    <cellStyle name="Hyperlink" xfId="1078" builtinId="8" hidden="1"/>
    <cellStyle name="Hyperlink" xfId="1080" builtinId="8" hidden="1"/>
    <cellStyle name="Hyperlink" xfId="1082" builtinId="8" hidden="1"/>
    <cellStyle name="Hyperlink" xfId="1084" builtinId="8" hidden="1"/>
    <cellStyle name="Hyperlink" xfId="1086" builtinId="8" hidden="1"/>
    <cellStyle name="Hyperlink" xfId="1088" builtinId="8" hidden="1"/>
    <cellStyle name="Hyperlink" xfId="1090" builtinId="8" hidden="1"/>
    <cellStyle name="Hyperlink" xfId="1092" builtinId="8" hidden="1"/>
    <cellStyle name="Hyperlink" xfId="1094" builtinId="8" hidden="1"/>
    <cellStyle name="Hyperlink" xfId="1096" builtinId="8" hidden="1"/>
    <cellStyle name="Hyperlink" xfId="1098" builtinId="8" hidden="1"/>
    <cellStyle name="Hyperlink" xfId="1100" builtinId="8" hidden="1"/>
    <cellStyle name="Hyperlink" xfId="1102" builtinId="8" hidden="1"/>
    <cellStyle name="Hyperlink" xfId="1104" builtinId="8" hidden="1"/>
    <cellStyle name="Hyperlink" xfId="1106" builtinId="8" hidden="1"/>
    <cellStyle name="Hyperlink" xfId="1108" builtinId="8" hidden="1"/>
    <cellStyle name="Hyperlink" xfId="1110" builtinId="8" hidden="1"/>
    <cellStyle name="Hyperlink" xfId="1112" builtinId="8" hidden="1"/>
    <cellStyle name="Hyperlink" xfId="1114" builtinId="8" hidden="1"/>
    <cellStyle name="Hyperlink" xfId="1116" builtinId="8" hidden="1"/>
    <cellStyle name="Hyperlink" xfId="1118" builtinId="8" hidden="1"/>
    <cellStyle name="Hyperlink" xfId="1120" builtinId="8" hidden="1"/>
    <cellStyle name="Hyperlink" xfId="1122" builtinId="8" hidden="1"/>
    <cellStyle name="Hyperlink" xfId="1124" builtinId="8" hidden="1"/>
    <cellStyle name="Hyperlink" xfId="1126" builtinId="8" hidden="1"/>
    <cellStyle name="Hyperlink" xfId="1128" builtinId="8" hidden="1"/>
    <cellStyle name="Hyperlink" xfId="1130" builtinId="8" hidden="1"/>
    <cellStyle name="Hyperlink" xfId="1132" builtinId="8" hidden="1"/>
    <cellStyle name="Hyperlink" xfId="1134" builtinId="8" hidden="1"/>
    <cellStyle name="Hyperlink" xfId="1136" builtinId="8" hidden="1"/>
    <cellStyle name="Hyperlink" xfId="1138" builtinId="8" hidden="1"/>
    <cellStyle name="Hyperlink" xfId="1140" builtinId="8" hidden="1"/>
    <cellStyle name="Hyperlink" xfId="1142" builtinId="8" hidden="1"/>
    <cellStyle name="Hyperlink" xfId="1144" builtinId="8" hidden="1"/>
    <cellStyle name="Hyperlink" xfId="1146" builtinId="8" hidden="1"/>
    <cellStyle name="Hyperlink" xfId="1148" builtinId="8" hidden="1"/>
    <cellStyle name="Hyperlink" xfId="1150" builtinId="8" hidden="1"/>
    <cellStyle name="Hyperlink" xfId="1152" builtinId="8" hidden="1"/>
    <cellStyle name="Hyperlink" xfId="1154" builtinId="8" hidden="1"/>
    <cellStyle name="Hyperlink" xfId="1156" builtinId="8" hidden="1"/>
    <cellStyle name="Hyperlink" xfId="1158" builtinId="8" hidden="1"/>
    <cellStyle name="Hyperlink" xfId="1160" builtinId="8" hidden="1"/>
    <cellStyle name="Hyperlink" xfId="1162" builtinId="8" hidden="1"/>
    <cellStyle name="Hyperlink" xfId="1164" builtinId="8" hidden="1"/>
    <cellStyle name="Hyperlink" xfId="1166" builtinId="8" hidden="1"/>
    <cellStyle name="Hyperlink" xfId="1168" builtinId="8" hidden="1"/>
    <cellStyle name="Hyperlink" xfId="1170" builtinId="8" hidden="1"/>
    <cellStyle name="Hyperlink" xfId="1172" builtinId="8" hidden="1"/>
    <cellStyle name="Hyperlink" xfId="1174" builtinId="8" hidden="1"/>
    <cellStyle name="Hyperlink" xfId="1176" builtinId="8" hidden="1"/>
    <cellStyle name="Hyperlink" xfId="1178" builtinId="8" hidden="1"/>
    <cellStyle name="Hyperlink" xfId="1180" builtinId="8" hidden="1"/>
    <cellStyle name="Hyperlink" xfId="1182" builtinId="8" hidden="1"/>
    <cellStyle name="Hyperlink" xfId="1184" builtinId="8" hidden="1"/>
    <cellStyle name="Hyperlink" xfId="1186" builtinId="8" hidden="1"/>
    <cellStyle name="Hyperlink" xfId="1188" builtinId="8" hidden="1"/>
    <cellStyle name="Hyperlink" xfId="1190" builtinId="8" hidden="1"/>
    <cellStyle name="Hyperlink" xfId="1192" builtinId="8" hidden="1"/>
    <cellStyle name="Hyperlink" xfId="1194" builtinId="8" hidden="1"/>
    <cellStyle name="Hyperlink" xfId="1196" builtinId="8" hidden="1"/>
    <cellStyle name="Hyperlink" xfId="1198" builtinId="8" hidden="1"/>
    <cellStyle name="Hyperlink" xfId="1200" builtinId="8" hidden="1"/>
    <cellStyle name="Hyperlink" xfId="1202" builtinId="8" hidden="1"/>
    <cellStyle name="Hyperlink" xfId="1204" builtinId="8" hidden="1"/>
    <cellStyle name="Hyperlink" xfId="1206" builtinId="8" hidden="1"/>
    <cellStyle name="Hyperlink" xfId="1208" builtinId="8" hidden="1"/>
    <cellStyle name="Hyperlink" xfId="1210" builtinId="8" hidden="1"/>
    <cellStyle name="Hyperlink" xfId="1212" builtinId="8" hidden="1"/>
    <cellStyle name="Hyperlink" xfId="1214" builtinId="8" hidden="1"/>
    <cellStyle name="Hyperlink" xfId="1216" builtinId="8" hidden="1"/>
    <cellStyle name="Hyperlink" xfId="1218" builtinId="8" hidden="1"/>
    <cellStyle name="Hyperlink" xfId="1220" builtinId="8" hidden="1"/>
    <cellStyle name="Hyperlink" xfId="1222" builtinId="8" hidden="1"/>
    <cellStyle name="Hyperlink" xfId="1224" builtinId="8" hidden="1"/>
    <cellStyle name="Hyperlink" xfId="1226" builtinId="8" hidden="1"/>
    <cellStyle name="Hyperlink" xfId="1228" builtinId="8" hidden="1"/>
    <cellStyle name="Hyperlink" xfId="1230" builtinId="8" hidden="1"/>
    <cellStyle name="Hyperlink" xfId="1232" builtinId="8" hidden="1"/>
    <cellStyle name="Hyperlink" xfId="1234" builtinId="8" hidden="1"/>
    <cellStyle name="Hyperlink" xfId="1236" builtinId="8" hidden="1"/>
    <cellStyle name="Hyperlink" xfId="1238" builtinId="8" hidden="1"/>
    <cellStyle name="Hyperlink" xfId="1240" builtinId="8" hidden="1"/>
    <cellStyle name="Hyperlink" xfId="1242" builtinId="8" hidden="1"/>
    <cellStyle name="Hyperlink" xfId="1244" builtinId="8" hidden="1"/>
    <cellStyle name="Hyperlink" xfId="1246" builtinId="8" hidden="1"/>
    <cellStyle name="Hyperlink" xfId="1248" builtinId="8" hidden="1"/>
    <cellStyle name="Hyperlink" xfId="1250" builtinId="8" hidden="1"/>
    <cellStyle name="Hyperlink" xfId="1252" builtinId="8" hidden="1"/>
    <cellStyle name="Hyperlink" xfId="1254" builtinId="8" hidden="1"/>
    <cellStyle name="Hyperlink" xfId="1256" builtinId="8" hidden="1"/>
    <cellStyle name="Hyperlink" xfId="1258" builtinId="8" hidden="1"/>
    <cellStyle name="Hyperlink" xfId="1260" builtinId="8" hidden="1"/>
    <cellStyle name="Hyperlink" xfId="1262" builtinId="8" hidden="1"/>
    <cellStyle name="Hyperlink" xfId="1264" builtinId="8" hidden="1"/>
    <cellStyle name="Hyperlink" xfId="1266" builtinId="8" hidden="1"/>
    <cellStyle name="Hyperlink" xfId="1268" builtinId="8" hidden="1"/>
    <cellStyle name="Hyperlink" xfId="1270" builtinId="8" hidden="1"/>
    <cellStyle name="Hyperlink" xfId="1272" builtinId="8" hidden="1"/>
    <cellStyle name="Hyperlink" xfId="1274" builtinId="8" hidden="1"/>
    <cellStyle name="Hyperlink" xfId="1276" builtinId="8" hidden="1"/>
    <cellStyle name="Hyperlink" xfId="1278" builtinId="8" hidden="1"/>
    <cellStyle name="Hyperlink" xfId="1280" builtinId="8" hidden="1"/>
    <cellStyle name="Hyperlink" xfId="1282" builtinId="8" hidden="1"/>
    <cellStyle name="Hyperlink" xfId="1284" builtinId="8" hidden="1"/>
    <cellStyle name="Hyperlink" xfId="1286" builtinId="8" hidden="1"/>
    <cellStyle name="Hyperlink" xfId="1288" builtinId="8" hidden="1"/>
    <cellStyle name="Hyperlink" xfId="1290" builtinId="8" hidden="1"/>
    <cellStyle name="Hyperlink" xfId="1292" builtinId="8" hidden="1"/>
    <cellStyle name="Hyperlink" xfId="1294" builtinId="8" hidden="1"/>
    <cellStyle name="Hyperlink" xfId="1296" builtinId="8" hidden="1"/>
    <cellStyle name="Hyperlink" xfId="1298" builtinId="8" hidden="1"/>
    <cellStyle name="Hyperlink" xfId="1300" builtinId="8" hidden="1"/>
    <cellStyle name="Hyperlink" xfId="1302" builtinId="8" hidden="1"/>
    <cellStyle name="Hyperlink" xfId="1304" builtinId="8" hidden="1"/>
    <cellStyle name="Hyperlink" xfId="1306" builtinId="8" hidden="1"/>
    <cellStyle name="Hyperlink" xfId="1308" builtinId="8" hidden="1"/>
    <cellStyle name="Hyperlink" xfId="1310" builtinId="8" hidden="1"/>
    <cellStyle name="Hyperlink" xfId="1312" builtinId="8" hidden="1"/>
    <cellStyle name="Hyperlink" xfId="1314" builtinId="8" hidden="1"/>
    <cellStyle name="Hyperlink" xfId="1316" builtinId="8" hidden="1"/>
    <cellStyle name="Hyperlink" xfId="1318" builtinId="8" hidden="1"/>
    <cellStyle name="Hyperlink" xfId="1320" builtinId="8" hidden="1"/>
    <cellStyle name="Hyperlink" xfId="1322" builtinId="8" hidden="1"/>
    <cellStyle name="Hyperlink" xfId="1324" builtinId="8" hidden="1"/>
    <cellStyle name="Hyperlink" xfId="1326" builtinId="8" hidden="1"/>
    <cellStyle name="Hyperlink" xfId="1328" builtinId="8" hidden="1"/>
    <cellStyle name="Hyperlink" xfId="1330" builtinId="8" hidden="1"/>
    <cellStyle name="Hyperlink" xfId="1332" builtinId="8" hidden="1"/>
    <cellStyle name="Hyperlink" xfId="1334" builtinId="8" hidden="1"/>
    <cellStyle name="Hyperlink" xfId="1336" builtinId="8" hidden="1"/>
    <cellStyle name="Hyperlink" xfId="1338" builtinId="8" hidden="1"/>
    <cellStyle name="Hyperlink" xfId="1340" builtinId="8" hidden="1"/>
    <cellStyle name="Hyperlink" xfId="1342" builtinId="8" hidden="1"/>
    <cellStyle name="Hyperlink" xfId="1344" builtinId="8" hidden="1"/>
    <cellStyle name="Hyperlink" xfId="1346" builtinId="8" hidden="1"/>
    <cellStyle name="Hyperlink" xfId="1348" builtinId="8" hidden="1"/>
    <cellStyle name="Hyperlink" xfId="1350" builtinId="8" hidden="1"/>
    <cellStyle name="Hyperlink" xfId="1352" builtinId="8" hidden="1"/>
    <cellStyle name="Hyperlink" xfId="1354" builtinId="8" hidden="1"/>
    <cellStyle name="Hyperlink" xfId="1356" builtinId="8" hidden="1"/>
    <cellStyle name="Hyperlink" xfId="1358" builtinId="8" hidden="1"/>
    <cellStyle name="Hyperlink" xfId="1360" builtinId="8" hidden="1"/>
    <cellStyle name="Hyperlink" xfId="1362" builtinId="8" hidden="1"/>
    <cellStyle name="Hyperlink" xfId="1364" builtinId="8" hidden="1"/>
    <cellStyle name="Hyperlink" xfId="1366" builtinId="8" hidden="1"/>
    <cellStyle name="Hyperlink" xfId="1368" builtinId="8" hidden="1"/>
    <cellStyle name="Hyperlink" xfId="1370" builtinId="8" hidden="1"/>
    <cellStyle name="Hyperlink" xfId="1372" builtinId="8" hidden="1"/>
    <cellStyle name="Hyperlink" xfId="1374" builtinId="8" hidden="1"/>
    <cellStyle name="Hyperlink" xfId="1376" builtinId="8" hidden="1"/>
    <cellStyle name="Hyperlink" xfId="1378" builtinId="8" hidden="1"/>
    <cellStyle name="Hyperlink" xfId="1380" builtinId="8" hidden="1"/>
    <cellStyle name="Hyperlink" xfId="1382" builtinId="8" hidden="1"/>
    <cellStyle name="Hyperlink" xfId="1384" builtinId="8" hidden="1"/>
    <cellStyle name="Hyperlink" xfId="1386" builtinId="8" hidden="1"/>
    <cellStyle name="Hyperlink" xfId="1388" builtinId="8" hidden="1"/>
    <cellStyle name="Hyperlink" xfId="1390" builtinId="8" hidden="1"/>
    <cellStyle name="Hyperlink" xfId="1392" builtinId="8" hidden="1"/>
    <cellStyle name="Hyperlink" xfId="1394" builtinId="8" hidden="1"/>
    <cellStyle name="Hyperlink" xfId="1396" builtinId="8" hidden="1"/>
    <cellStyle name="Hyperlink" xfId="1398" builtinId="8" hidden="1"/>
    <cellStyle name="Hyperlink" xfId="1400" builtinId="8" hidden="1"/>
    <cellStyle name="Hyperlink" xfId="1402" builtinId="8" hidden="1"/>
    <cellStyle name="Hyperlink" xfId="1404" builtinId="8" hidden="1"/>
    <cellStyle name="Hyperlink" xfId="1406" builtinId="8" hidden="1"/>
    <cellStyle name="Hyperlink" xfId="1408" builtinId="8" hidden="1"/>
    <cellStyle name="Hyperlink" xfId="1410" builtinId="8" hidden="1"/>
    <cellStyle name="Hyperlink" xfId="1412" builtinId="8" hidden="1"/>
    <cellStyle name="Hyperlink" xfId="1414" builtinId="8" hidden="1"/>
    <cellStyle name="Hyperlink" xfId="1416" builtinId="8" hidden="1"/>
    <cellStyle name="Hyperlink" xfId="1418" builtinId="8" hidden="1"/>
    <cellStyle name="Hyperlink" xfId="1420" builtinId="8" hidden="1"/>
    <cellStyle name="Hyperlink" xfId="1422" builtinId="8" hidden="1"/>
    <cellStyle name="Hyperlink" xfId="1424" builtinId="8" hidden="1"/>
    <cellStyle name="Hyperlink" xfId="1426" builtinId="8" hidden="1"/>
    <cellStyle name="Hyperlink" xfId="1428" builtinId="8" hidden="1"/>
    <cellStyle name="Hyperlink" xfId="1430" builtinId="8" hidden="1"/>
    <cellStyle name="Hyperlink" xfId="1432" builtinId="8" hidden="1"/>
    <cellStyle name="Hyperlink" xfId="1434" builtinId="8" hidden="1"/>
    <cellStyle name="Hyperlink" xfId="1436" builtinId="8" hidden="1"/>
    <cellStyle name="Hyperlink" xfId="1438" builtinId="8" hidden="1"/>
    <cellStyle name="Hyperlink" xfId="1440" builtinId="8" hidden="1"/>
    <cellStyle name="Hyperlink" xfId="1442" builtinId="8" hidden="1"/>
    <cellStyle name="Hyperlink" xfId="1444" builtinId="8" hidden="1"/>
    <cellStyle name="Hyperlink" xfId="1446" builtinId="8" hidden="1"/>
    <cellStyle name="Hyperlink" xfId="1448" builtinId="8" hidden="1"/>
    <cellStyle name="Hyperlink" xfId="1450" builtinId="8" hidden="1"/>
    <cellStyle name="Hyperlink" xfId="1452" builtinId="8" hidden="1"/>
    <cellStyle name="Hyperlink" xfId="1454" builtinId="8" hidden="1"/>
    <cellStyle name="Hyperlink" xfId="1456" builtinId="8" hidden="1"/>
    <cellStyle name="Hyperlink" xfId="1458" builtinId="8" hidden="1"/>
    <cellStyle name="Hyperlink" xfId="1460" builtinId="8" hidden="1"/>
    <cellStyle name="Hyperlink" xfId="1462" builtinId="8" hidden="1"/>
    <cellStyle name="Hyperlink" xfId="1464" builtinId="8" hidden="1"/>
    <cellStyle name="Hyperlink" xfId="1466" builtinId="8" hidden="1"/>
    <cellStyle name="Hyperlink" xfId="1468" builtinId="8" hidden="1"/>
    <cellStyle name="Hyperlink" xfId="1470" builtinId="8" hidden="1"/>
    <cellStyle name="Hyperlink" xfId="1472" builtinId="8" hidden="1"/>
    <cellStyle name="Hyperlink" xfId="1474" builtinId="8" hidden="1"/>
    <cellStyle name="Hyperlink" xfId="1476" builtinId="8" hidden="1"/>
    <cellStyle name="Hyperlink" xfId="1478" builtinId="8" hidden="1"/>
    <cellStyle name="Hyperlink" xfId="1480" builtinId="8" hidden="1"/>
    <cellStyle name="Hyperlink" xfId="1482" builtinId="8" hidden="1"/>
    <cellStyle name="Hyperlink" xfId="1484" builtinId="8" hidden="1"/>
    <cellStyle name="Hyperlink" xfId="1486" builtinId="8" hidden="1"/>
    <cellStyle name="Hyperlink" xfId="1488" builtinId="8" hidden="1"/>
    <cellStyle name="Hyperlink" xfId="1490" builtinId="8" hidden="1"/>
    <cellStyle name="Hyperlink" xfId="1492" builtinId="8" hidden="1"/>
    <cellStyle name="Hyperlink" xfId="1494" builtinId="8" hidden="1"/>
    <cellStyle name="Hyperlink" xfId="1496" builtinId="8" hidden="1"/>
    <cellStyle name="Hyperlink" xfId="1498" builtinId="8" hidden="1"/>
    <cellStyle name="Hyperlink" xfId="1500" builtinId="8" hidden="1"/>
    <cellStyle name="Hyperlink" xfId="1502" builtinId="8" hidden="1"/>
    <cellStyle name="Hyperlink" xfId="1504" builtinId="8" hidden="1"/>
    <cellStyle name="Hyperlink" xfId="1506" builtinId="8" hidden="1"/>
    <cellStyle name="Hyperlink" xfId="1508" builtinId="8" hidden="1"/>
    <cellStyle name="Hyperlink" xfId="1510" builtinId="8" hidden="1"/>
    <cellStyle name="Hyperlink" xfId="1512" builtinId="8" hidden="1"/>
    <cellStyle name="Hyperlink" xfId="1514" builtinId="8" hidden="1"/>
    <cellStyle name="Hyperlink" xfId="1516" builtinId="8" hidden="1"/>
    <cellStyle name="Hyperlink" xfId="1518" builtinId="8" hidden="1"/>
    <cellStyle name="Hyperlink" xfId="1520" builtinId="8" hidden="1"/>
    <cellStyle name="Hyperlink" xfId="1522" builtinId="8" hidden="1"/>
    <cellStyle name="Hyperlink" xfId="1524" builtinId="8" hidden="1"/>
    <cellStyle name="Hyperlink" xfId="1526" builtinId="8" hidden="1"/>
    <cellStyle name="Hyperlink" xfId="1528" builtinId="8" hidden="1"/>
    <cellStyle name="Hyperlink" xfId="1530" builtinId="8" hidden="1"/>
    <cellStyle name="Hyperlink" xfId="1532" builtinId="8" hidden="1"/>
    <cellStyle name="Hyperlink" xfId="1534" builtinId="8" hidden="1"/>
    <cellStyle name="Hyperlink" xfId="1536" builtinId="8" hidden="1"/>
    <cellStyle name="Hyperlink" xfId="1538" builtinId="8" hidden="1"/>
    <cellStyle name="Hyperlink" xfId="1540" builtinId="8" hidden="1"/>
    <cellStyle name="Hyperlink" xfId="1542" builtinId="8" hidden="1"/>
    <cellStyle name="Hyperlink" xfId="1544" builtinId="8" hidden="1"/>
    <cellStyle name="Hyperlink" xfId="1546" builtinId="8" hidden="1"/>
    <cellStyle name="Hyperlink" xfId="1548" builtinId="8" hidden="1"/>
    <cellStyle name="Hyperlink" xfId="1550" builtinId="8" hidden="1"/>
    <cellStyle name="Hyperlink" xfId="1552" builtinId="8" hidden="1"/>
    <cellStyle name="Hyperlink" xfId="1554" builtinId="8" hidden="1"/>
    <cellStyle name="Hyperlink" xfId="1556" builtinId="8" hidden="1"/>
    <cellStyle name="Hyperlink" xfId="1558" builtinId="8" hidden="1"/>
    <cellStyle name="Hyperlink" xfId="1560" builtinId="8" hidden="1"/>
    <cellStyle name="Hyperlink" xfId="1562" builtinId="8" hidden="1"/>
    <cellStyle name="Hyperlink" xfId="1564" builtinId="8" hidden="1"/>
    <cellStyle name="Hyperlink" xfId="1566" builtinId="8" hidden="1"/>
    <cellStyle name="Hyperlink" xfId="1568" builtinId="8" hidden="1"/>
    <cellStyle name="Hyperlink" xfId="1570" builtinId="8" hidden="1"/>
    <cellStyle name="Hyperlink" xfId="1572" builtinId="8" hidden="1"/>
    <cellStyle name="Hyperlink" xfId="1574" builtinId="8" hidden="1"/>
    <cellStyle name="Hyperlink" xfId="1576" builtinId="8" hidden="1"/>
    <cellStyle name="Hyperlink" xfId="1578" builtinId="8" hidden="1"/>
    <cellStyle name="Hyperlink" xfId="1580" builtinId="8" hidden="1"/>
    <cellStyle name="Hyperlink" xfId="1582" builtinId="8" hidden="1"/>
    <cellStyle name="Hyperlink" xfId="1584" builtinId="8" hidden="1"/>
    <cellStyle name="Hyperlink" xfId="1586" builtinId="8" hidden="1"/>
    <cellStyle name="Hyperlink" xfId="1588" builtinId="8" hidden="1"/>
    <cellStyle name="Hyperlink" xfId="1590" builtinId="8" hidden="1"/>
    <cellStyle name="Hyperlink" xfId="1592" builtinId="8" hidden="1"/>
    <cellStyle name="Hyperlink" xfId="1594" builtinId="8" hidden="1"/>
    <cellStyle name="Hyperlink" xfId="1596" builtinId="8" hidden="1"/>
    <cellStyle name="Hyperlink" xfId="1598" builtinId="8" hidden="1"/>
    <cellStyle name="Hyperlink" xfId="1600" builtinId="8" hidden="1"/>
    <cellStyle name="Hyperlink" xfId="1602" builtinId="8" hidden="1"/>
    <cellStyle name="Hyperlink" xfId="1604" builtinId="8" hidden="1"/>
    <cellStyle name="Hyperlink" xfId="1606" builtinId="8" hidden="1"/>
    <cellStyle name="Hyperlink" xfId="1608" builtinId="8" hidden="1"/>
    <cellStyle name="Hyperlink" xfId="1610" builtinId="8" hidden="1"/>
    <cellStyle name="Hyperlink" xfId="1612" builtinId="8" hidden="1"/>
    <cellStyle name="Hyperlink" xfId="1614" builtinId="8" hidden="1"/>
    <cellStyle name="Hyperlink" xfId="1616" builtinId="8" hidden="1"/>
    <cellStyle name="Hyperlink" xfId="1618" builtinId="8" hidden="1"/>
    <cellStyle name="Hyperlink" xfId="1620" builtinId="8" hidden="1"/>
    <cellStyle name="Hyperlink" xfId="1622" builtinId="8" hidden="1"/>
    <cellStyle name="Hyperlink" xfId="1624" builtinId="8" hidden="1"/>
    <cellStyle name="Hyperlink" xfId="1626" builtinId="8" hidden="1"/>
    <cellStyle name="Hyperlink" xfId="1628" builtinId="8" hidden="1"/>
    <cellStyle name="Hyperlink" xfId="1630" builtinId="8" hidden="1"/>
    <cellStyle name="Hyperlink" xfId="1632" builtinId="8" hidden="1"/>
    <cellStyle name="Hyperlink" xfId="1634" builtinId="8" hidden="1"/>
    <cellStyle name="Hyperlink" xfId="1636" builtinId="8" hidden="1"/>
    <cellStyle name="Hyperlink" xfId="1638" builtinId="8" hidden="1"/>
    <cellStyle name="Hyperlink" xfId="1640" builtinId="8" hidden="1"/>
    <cellStyle name="Hyperlink" xfId="1642" builtinId="8" hidden="1"/>
    <cellStyle name="Hyperlink" xfId="1644" builtinId="8" hidden="1"/>
    <cellStyle name="Hyperlink" xfId="1646" builtinId="8" hidden="1"/>
    <cellStyle name="Hyperlink" xfId="1648" builtinId="8" hidden="1"/>
    <cellStyle name="Hyperlink" xfId="1650" builtinId="8" hidden="1"/>
    <cellStyle name="Hyperlink" xfId="1652" builtinId="8" hidden="1"/>
    <cellStyle name="Hyperlink" xfId="1654" builtinId="8" hidden="1"/>
    <cellStyle name="Hyperlink" xfId="1656" builtinId="8" hidden="1"/>
    <cellStyle name="Hyperlink" xfId="1658" builtinId="8" hidden="1"/>
    <cellStyle name="Hyperlink" xfId="1660" builtinId="8" hidden="1"/>
    <cellStyle name="Hyperlink" xfId="1662" builtinId="8" hidden="1"/>
    <cellStyle name="Hyperlink" xfId="1664" builtinId="8" hidden="1"/>
    <cellStyle name="Hyperlink" xfId="1666" builtinId="8" hidden="1"/>
    <cellStyle name="Hyperlink" xfId="1668" builtinId="8" hidden="1"/>
    <cellStyle name="Hyperlink" xfId="1670" builtinId="8" hidden="1"/>
    <cellStyle name="Hyperlink" xfId="1672" builtinId="8" hidden="1"/>
    <cellStyle name="Hyperlink" xfId="1674" builtinId="8" hidden="1"/>
    <cellStyle name="Hyperlink" xfId="1676" builtinId="8" hidden="1"/>
    <cellStyle name="Hyperlink" xfId="1678" builtinId="8" hidden="1"/>
    <cellStyle name="Hyperlink" xfId="1680" builtinId="8" hidden="1"/>
    <cellStyle name="Hyperlink" xfId="1682" builtinId="8" hidden="1"/>
    <cellStyle name="Hyperlink" xfId="1684" builtinId="8" hidden="1"/>
    <cellStyle name="Hyperlink" xfId="1686" builtinId="8" hidden="1"/>
    <cellStyle name="Hyperlink" xfId="1688" builtinId="8" hidden="1"/>
    <cellStyle name="Hyperlink" xfId="1690" builtinId="8" hidden="1"/>
    <cellStyle name="Hyperlink" xfId="1692" builtinId="8" hidden="1"/>
    <cellStyle name="Hyperlink" xfId="1694" builtinId="8" hidden="1"/>
    <cellStyle name="Hyperlink" xfId="1696" builtinId="8" hidden="1"/>
    <cellStyle name="Hyperlink" xfId="1698" builtinId="8" hidden="1"/>
    <cellStyle name="Hyperlink" xfId="1700" builtinId="8" hidden="1"/>
    <cellStyle name="Hyperlink" xfId="1702" builtinId="8" hidden="1"/>
    <cellStyle name="Hyperlink" xfId="1704" builtinId="8" hidden="1"/>
    <cellStyle name="Hyperlink" xfId="1706" builtinId="8" hidden="1"/>
    <cellStyle name="Hyperlink" xfId="1708" builtinId="8" hidden="1"/>
    <cellStyle name="Hyperlink" xfId="1710" builtinId="8" hidden="1"/>
    <cellStyle name="Hyperlink" xfId="1712" builtinId="8" hidden="1"/>
    <cellStyle name="Hyperlink" xfId="1714" builtinId="8" hidden="1"/>
    <cellStyle name="Hyperlink" xfId="1716" builtinId="8" hidden="1"/>
    <cellStyle name="Hyperlink" xfId="1718" builtinId="8" hidden="1"/>
    <cellStyle name="Hyperlink" xfId="1720" builtinId="8" hidden="1"/>
    <cellStyle name="Hyperlink" xfId="1722" builtinId="8" hidden="1"/>
    <cellStyle name="Hyperlink" xfId="1724" builtinId="8" hidden="1"/>
    <cellStyle name="Hyperlink" xfId="1726" builtinId="8" hidden="1"/>
    <cellStyle name="Hyperlink" xfId="1728" builtinId="8" hidden="1"/>
    <cellStyle name="Hyperlink" xfId="1730" builtinId="8" hidden="1"/>
    <cellStyle name="Hyperlink" xfId="1732" builtinId="8" hidden="1"/>
    <cellStyle name="Hyperlink" xfId="1734" builtinId="8" hidden="1"/>
    <cellStyle name="Hyperlink" xfId="1736" builtinId="8" hidden="1"/>
    <cellStyle name="Hyperlink" xfId="1738" builtinId="8" hidden="1"/>
    <cellStyle name="Hyperlink" xfId="1740" builtinId="8" hidden="1"/>
    <cellStyle name="Hyperlink" xfId="1742" builtinId="8" hidden="1"/>
    <cellStyle name="Hyperlink" xfId="1744" builtinId="8" hidden="1"/>
    <cellStyle name="Hyperlink" xfId="1746" builtinId="8" hidden="1"/>
    <cellStyle name="Hyperlink" xfId="1748" builtinId="8" hidden="1"/>
    <cellStyle name="Hyperlink" xfId="1750" builtinId="8" hidden="1"/>
    <cellStyle name="Hyperlink" xfId="1752" builtinId="8" hidden="1"/>
    <cellStyle name="Hyperlink" xfId="1754" builtinId="8" hidden="1"/>
    <cellStyle name="Hyperlink" xfId="1756" builtinId="8" hidden="1"/>
    <cellStyle name="Hyperlink" xfId="1758" builtinId="8" hidden="1"/>
    <cellStyle name="Hyperlink" xfId="1760" builtinId="8" hidden="1"/>
    <cellStyle name="Hyperlink" xfId="1762" builtinId="8" hidden="1"/>
    <cellStyle name="Hyperlink" xfId="1764" builtinId="8" hidden="1"/>
    <cellStyle name="Hyperlink" xfId="1766" builtinId="8" hidden="1"/>
    <cellStyle name="Hyperlink" xfId="1768" builtinId="8" hidden="1"/>
    <cellStyle name="Hyperlink" xfId="1770" builtinId="8" hidden="1"/>
    <cellStyle name="Hyperlink" xfId="1772" builtinId="8" hidden="1"/>
    <cellStyle name="Hyperlink" xfId="1774" builtinId="8" hidden="1"/>
    <cellStyle name="Hyperlink" xfId="1776" builtinId="8" hidden="1"/>
    <cellStyle name="Hyperlink" xfId="1778" builtinId="8" hidden="1"/>
    <cellStyle name="Hyperlink" xfId="1780" builtinId="8" hidden="1"/>
    <cellStyle name="Hyperlink" xfId="1782" builtinId="8" hidden="1"/>
    <cellStyle name="Hyperlink" xfId="1784" builtinId="8" hidden="1"/>
    <cellStyle name="Hyperlink" xfId="1786" builtinId="8" hidden="1"/>
    <cellStyle name="Hyperlink" xfId="1788" builtinId="8" hidden="1"/>
    <cellStyle name="Hyperlink" xfId="1790" builtinId="8" hidden="1"/>
    <cellStyle name="Hyperlink" xfId="1792" builtinId="8" hidden="1"/>
    <cellStyle name="Hyperlink" xfId="1794" builtinId="8" hidden="1"/>
    <cellStyle name="Hyperlink" xfId="1796" builtinId="8" hidden="1"/>
    <cellStyle name="Hyperlink" xfId="1798" builtinId="8" hidden="1"/>
    <cellStyle name="Hyperlink" xfId="1800" builtinId="8" hidden="1"/>
    <cellStyle name="Hyperlink" xfId="1802" builtinId="8" hidden="1"/>
    <cellStyle name="Hyperlink" xfId="1804" builtinId="8" hidden="1"/>
    <cellStyle name="Hyperlink" xfId="1806" builtinId="8" hidden="1"/>
    <cellStyle name="Hyperlink" xfId="1808" builtinId="8" hidden="1"/>
    <cellStyle name="Hyperlink" xfId="1810" builtinId="8" hidden="1"/>
    <cellStyle name="Hyperlink" xfId="1812" builtinId="8" hidden="1"/>
    <cellStyle name="Hyperlink" xfId="1814" builtinId="8" hidden="1"/>
    <cellStyle name="Hyperlink" xfId="1816" builtinId="8" hidden="1"/>
    <cellStyle name="Hyperlink" xfId="1818" builtinId="8" hidden="1"/>
    <cellStyle name="Hyperlink" xfId="1820" builtinId="8" hidden="1"/>
    <cellStyle name="Hyperlink" xfId="1822" builtinId="8" hidden="1"/>
    <cellStyle name="Hyperlink" xfId="1824" builtinId="8" hidden="1"/>
    <cellStyle name="Hyperlink" xfId="1826" builtinId="8" hidden="1"/>
    <cellStyle name="Hyperlink" xfId="1828" builtinId="8" hidden="1"/>
    <cellStyle name="Hyperlink" xfId="1830" builtinId="8" hidden="1"/>
    <cellStyle name="Hyperlink" xfId="1832" builtinId="8" hidden="1"/>
    <cellStyle name="Hyperlink" xfId="1834" builtinId="8" hidden="1"/>
    <cellStyle name="Hyperlink" xfId="1836" builtinId="8" hidden="1"/>
    <cellStyle name="Hyperlink" xfId="1838" builtinId="8" hidden="1"/>
    <cellStyle name="Hyperlink" xfId="1840" builtinId="8" hidden="1"/>
    <cellStyle name="Hyperlink" xfId="1842" builtinId="8" hidden="1"/>
    <cellStyle name="Hyperlink" xfId="1844" builtinId="8" hidden="1"/>
    <cellStyle name="Hyperlink" xfId="1846" builtinId="8" hidden="1"/>
    <cellStyle name="Hyperlink" xfId="1848" builtinId="8" hidden="1"/>
    <cellStyle name="Hyperlink" xfId="1850" builtinId="8" hidden="1"/>
    <cellStyle name="Hyperlink" xfId="1852" builtinId="8" hidden="1"/>
    <cellStyle name="Hyperlink" xfId="1854" builtinId="8" hidden="1"/>
    <cellStyle name="Hyperlink" xfId="1856" builtinId="8" hidden="1"/>
    <cellStyle name="Hyperlink" xfId="1858" builtinId="8" hidden="1"/>
    <cellStyle name="Hyperlink" xfId="1860" builtinId="8" hidden="1"/>
    <cellStyle name="Hyperlink" xfId="1862" builtinId="8" hidden="1"/>
    <cellStyle name="Hyperlink" xfId="1864" builtinId="8" hidden="1"/>
    <cellStyle name="Hyperlink" xfId="1866" builtinId="8" hidden="1"/>
    <cellStyle name="Hyperlink" xfId="1868" builtinId="8" hidden="1"/>
    <cellStyle name="Hyperlink" xfId="1870" builtinId="8" hidden="1"/>
    <cellStyle name="Hyperlink" xfId="1872" builtinId="8" hidden="1"/>
    <cellStyle name="Hyperlink" xfId="1874" builtinId="8" hidden="1"/>
    <cellStyle name="Hyperlink" xfId="1876" builtinId="8" hidden="1"/>
    <cellStyle name="Hyperlink" xfId="1878" builtinId="8" hidden="1"/>
    <cellStyle name="Hyperlink" xfId="1880" builtinId="8" hidden="1"/>
    <cellStyle name="Hyperlink" xfId="1882" builtinId="8" hidden="1"/>
    <cellStyle name="Hyperlink" xfId="1884" builtinId="8" hidden="1"/>
    <cellStyle name="Hyperlink" xfId="1886" builtinId="8" hidden="1"/>
    <cellStyle name="Hyperlink" xfId="1888" builtinId="8" hidden="1"/>
    <cellStyle name="Hyperlink" xfId="1890" builtinId="8" hidden="1"/>
    <cellStyle name="Hyperlink" xfId="1892" builtinId="8" hidden="1"/>
    <cellStyle name="Hyperlink" xfId="1894" builtinId="8" hidden="1"/>
    <cellStyle name="Hyperlink" xfId="1896" builtinId="8" hidden="1"/>
    <cellStyle name="Hyperlink" xfId="1898" builtinId="8" hidden="1"/>
    <cellStyle name="Hyperlink" xfId="1900" builtinId="8" hidden="1"/>
    <cellStyle name="Hyperlink" xfId="1902" builtinId="8" hidden="1"/>
    <cellStyle name="Hyperlink" xfId="1904" builtinId="8" hidden="1"/>
    <cellStyle name="Hyperlink" xfId="1906" builtinId="8" hidden="1"/>
    <cellStyle name="Hyperlink" xfId="1908" builtinId="8" hidden="1"/>
    <cellStyle name="Hyperlink" xfId="1910" builtinId="8" hidden="1"/>
    <cellStyle name="Hyperlink" xfId="1912" builtinId="8" hidden="1"/>
    <cellStyle name="Hyperlink" xfId="1914" builtinId="8" hidden="1"/>
    <cellStyle name="Hyperlink" xfId="1916" builtinId="8" hidden="1"/>
    <cellStyle name="Hyperlink" xfId="1918" builtinId="8" hidden="1"/>
    <cellStyle name="Hyperlink" xfId="1920" builtinId="8" hidden="1"/>
    <cellStyle name="Hyperlink" xfId="1922" builtinId="8" hidden="1"/>
    <cellStyle name="Hyperlink" xfId="1924" builtinId="8" hidden="1"/>
    <cellStyle name="Hyperlink" xfId="1926" builtinId="8" hidden="1"/>
    <cellStyle name="Hyperlink" xfId="1928" builtinId="8" hidden="1"/>
    <cellStyle name="Hyperlink" xfId="1930" builtinId="8" hidden="1"/>
    <cellStyle name="Hyperlink" xfId="1932" builtinId="8" hidden="1"/>
    <cellStyle name="Hyperlink" xfId="1934" builtinId="8" hidden="1"/>
    <cellStyle name="Hyperlink" xfId="1936" builtinId="8" hidden="1"/>
    <cellStyle name="Hyperlink" xfId="1938" builtinId="8" hidden="1"/>
    <cellStyle name="Hyperlink" xfId="1940" builtinId="8" hidden="1"/>
    <cellStyle name="Hyperlink" xfId="1942" builtinId="8" hidden="1"/>
    <cellStyle name="Hyperlink" xfId="1944" builtinId="8" hidden="1"/>
    <cellStyle name="Hyperlink" xfId="1946" builtinId="8" hidden="1"/>
    <cellStyle name="Hyperlink" xfId="1948" builtinId="8" hidden="1"/>
    <cellStyle name="Hyperlink" xfId="1950" builtinId="8" hidden="1"/>
    <cellStyle name="Hyperlink" xfId="1952" builtinId="8" hidden="1"/>
    <cellStyle name="Hyperlink" xfId="1954" builtinId="8" hidden="1"/>
    <cellStyle name="Hyperlink" xfId="1956" builtinId="8" hidden="1"/>
    <cellStyle name="Hyperlink" xfId="1958" builtinId="8" hidden="1"/>
    <cellStyle name="Hyperlink" xfId="1960" builtinId="8" hidden="1"/>
    <cellStyle name="Hyperlink" xfId="1962" builtinId="8" hidden="1"/>
    <cellStyle name="Hyperlink" xfId="1964" builtinId="8" hidden="1"/>
    <cellStyle name="Hyperlink" xfId="1966" builtinId="8" hidden="1"/>
    <cellStyle name="Hyperlink" xfId="1968" builtinId="8" hidden="1"/>
    <cellStyle name="Hyperlink" xfId="1970" builtinId="8" hidden="1"/>
    <cellStyle name="Hyperlink" xfId="1972" builtinId="8" hidden="1"/>
    <cellStyle name="Hyperlink" xfId="1974" builtinId="8" hidden="1"/>
    <cellStyle name="Hyperlink" xfId="1976" builtinId="8" hidden="1"/>
    <cellStyle name="Hyperlink" xfId="1978" builtinId="8" hidden="1"/>
    <cellStyle name="Hyperlink" xfId="1980" builtinId="8" hidden="1"/>
    <cellStyle name="Hyperlink" xfId="1982" builtinId="8" hidden="1"/>
    <cellStyle name="Hyperlink" xfId="1984" builtinId="8" hidden="1"/>
    <cellStyle name="Hyperlink" xfId="1986" builtinId="8" hidden="1"/>
    <cellStyle name="Hyperlink" xfId="1988" builtinId="8" hidden="1"/>
    <cellStyle name="Hyperlink" xfId="1990" builtinId="8" hidden="1"/>
    <cellStyle name="Hyperlink" xfId="1992" builtinId="8" hidden="1"/>
    <cellStyle name="Hyperlink" xfId="1994" builtinId="8" hidden="1"/>
    <cellStyle name="Hyperlink" xfId="1996" builtinId="8" hidden="1"/>
    <cellStyle name="Hyperlink" xfId="1998" builtinId="8" hidden="1"/>
    <cellStyle name="Hyperlink" xfId="2000" builtinId="8" hidden="1"/>
    <cellStyle name="Hyperlink" xfId="2002" builtinId="8" hidden="1"/>
    <cellStyle name="Hyperlink" xfId="2004" builtinId="8" hidden="1"/>
    <cellStyle name="Hyperlink" xfId="2006" builtinId="8" hidden="1"/>
    <cellStyle name="Hyperlink" xfId="2008" builtinId="8" hidden="1"/>
    <cellStyle name="Hyperlink" xfId="2010" builtinId="8" hidden="1"/>
    <cellStyle name="Hyperlink" xfId="2012" builtinId="8" hidden="1"/>
    <cellStyle name="Hyperlink" xfId="2014" builtinId="8" hidden="1"/>
    <cellStyle name="Hyperlink" xfId="2016" builtinId="8" hidden="1"/>
    <cellStyle name="Hyperlink" xfId="2018" builtinId="8" hidden="1"/>
    <cellStyle name="Hyperlink" xfId="2020" builtinId="8" hidden="1"/>
    <cellStyle name="Hyperlink" xfId="2022" builtinId="8" hidden="1"/>
    <cellStyle name="Hyperlink" xfId="2024" builtinId="8" hidden="1"/>
    <cellStyle name="Hyperlink" xfId="2026" builtinId="8" hidden="1"/>
    <cellStyle name="Hyperlink" xfId="2028" builtinId="8" hidden="1"/>
    <cellStyle name="Hyperlink" xfId="2030" builtinId="8" hidden="1"/>
    <cellStyle name="Hyperlink" xfId="2032" builtinId="8" hidden="1"/>
    <cellStyle name="Hyperlink" xfId="2034" builtinId="8" hidden="1"/>
    <cellStyle name="Hyperlink" xfId="2036" builtinId="8" hidden="1"/>
    <cellStyle name="Hyperlink" xfId="2038" builtinId="8" hidden="1"/>
    <cellStyle name="Hyperlink" xfId="2040" builtinId="8" hidden="1"/>
    <cellStyle name="Hyperlink" xfId="2042" builtinId="8" hidden="1"/>
    <cellStyle name="Hyperlink" xfId="2044" builtinId="8" hidden="1"/>
    <cellStyle name="Hyperlink" xfId="2046" builtinId="8" hidden="1"/>
    <cellStyle name="Hyperlink" xfId="2048" builtinId="8" hidden="1"/>
    <cellStyle name="Hyperlink" xfId="2050" builtinId="8" hidden="1"/>
    <cellStyle name="Hyperlink" xfId="2052" builtinId="8" hidden="1"/>
    <cellStyle name="Hyperlink" xfId="2054" builtinId="8" hidden="1"/>
    <cellStyle name="Hyperlink" xfId="2056" builtinId="8" hidden="1"/>
    <cellStyle name="Hyperlink" xfId="2058" builtinId="8" hidden="1"/>
    <cellStyle name="Hyperlink" xfId="2060" builtinId="8" hidden="1"/>
    <cellStyle name="Hyperlink" xfId="2062" builtinId="8" hidden="1"/>
    <cellStyle name="Hyperlink" xfId="2064" builtinId="8" hidden="1"/>
    <cellStyle name="Hyperlink" xfId="2066" builtinId="8" hidden="1"/>
    <cellStyle name="Hyperlink" xfId="2068" builtinId="8" hidden="1"/>
    <cellStyle name="Hyperlink" xfId="2070" builtinId="8" hidden="1"/>
    <cellStyle name="Hyperlink" xfId="2072" builtinId="8" hidden="1"/>
    <cellStyle name="Hyperlink" xfId="2074" builtinId="8" hidden="1"/>
    <cellStyle name="Hyperlink" xfId="2076" builtinId="8" hidden="1"/>
    <cellStyle name="Hyperlink" xfId="2078" builtinId="8" hidden="1"/>
    <cellStyle name="Hyperlink" xfId="2080" builtinId="8" hidden="1"/>
    <cellStyle name="Hyperlink" xfId="2082" builtinId="8" hidden="1"/>
    <cellStyle name="Hyperlink" xfId="2084" builtinId="8" hidden="1"/>
    <cellStyle name="Hyperlink" xfId="2086" builtinId="8" hidden="1"/>
    <cellStyle name="Hyperlink" xfId="2088" builtinId="8" hidden="1"/>
    <cellStyle name="Hyperlink" xfId="2090" builtinId="8" hidden="1"/>
    <cellStyle name="Hyperlink" xfId="2092" builtinId="8" hidden="1"/>
    <cellStyle name="Hyperlink" xfId="2094" builtinId="8" hidden="1"/>
    <cellStyle name="Hyperlink" xfId="2096" builtinId="8" hidden="1"/>
    <cellStyle name="Hyperlink" xfId="2098" builtinId="8" hidden="1"/>
    <cellStyle name="Hyperlink" xfId="2100" builtinId="8" hidden="1"/>
    <cellStyle name="Hyperlink" xfId="2102" builtinId="8" hidden="1"/>
    <cellStyle name="Hyperlink" xfId="2104" builtinId="8" hidden="1"/>
    <cellStyle name="Hyperlink" xfId="2106" builtinId="8" hidden="1"/>
    <cellStyle name="Hyperlink" xfId="2108" builtinId="8" hidden="1"/>
    <cellStyle name="Hyperlink" xfId="2110" builtinId="8" hidden="1"/>
    <cellStyle name="Hyperlink" xfId="2112" builtinId="8" hidden="1"/>
    <cellStyle name="Hyperlink" xfId="2114" builtinId="8" hidden="1"/>
    <cellStyle name="Hyperlink" xfId="2116" builtinId="8" hidden="1"/>
    <cellStyle name="Hyperlink" xfId="2118" builtinId="8" hidden="1"/>
    <cellStyle name="Hyperlink" xfId="2120" builtinId="8" hidden="1"/>
    <cellStyle name="Hyperlink" xfId="2122" builtinId="8" hidden="1"/>
    <cellStyle name="Hyperlink" xfId="2124" builtinId="8" hidden="1"/>
    <cellStyle name="Hyperlink" xfId="2126" builtinId="8" hidden="1"/>
    <cellStyle name="Hyperlink" xfId="2128" builtinId="8" hidden="1"/>
    <cellStyle name="Hyperlink" xfId="2130" builtinId="8" hidden="1"/>
    <cellStyle name="Hyperlink" xfId="2132" builtinId="8" hidden="1"/>
    <cellStyle name="Hyperlink" xfId="2134" builtinId="8" hidden="1"/>
    <cellStyle name="Hyperlink" xfId="2136" builtinId="8" hidden="1"/>
    <cellStyle name="Hyperlink" xfId="2138" builtinId="8" hidden="1"/>
    <cellStyle name="Hyperlink" xfId="2140" builtinId="8" hidden="1"/>
    <cellStyle name="Hyperlink" xfId="2142" builtinId="8" hidden="1"/>
    <cellStyle name="Hyperlink" xfId="2144" builtinId="8" hidden="1"/>
    <cellStyle name="Hyperlink" xfId="2146" builtinId="8" hidden="1"/>
    <cellStyle name="Hyperlink" xfId="2148" builtinId="8" hidden="1"/>
    <cellStyle name="Hyperlink" xfId="2150" builtinId="8" hidden="1"/>
    <cellStyle name="Hyperlink" xfId="2152" builtinId="8" hidden="1"/>
    <cellStyle name="Hyperlink" xfId="2154" builtinId="8" hidden="1"/>
    <cellStyle name="Hyperlink" xfId="2156" builtinId="8" hidden="1"/>
    <cellStyle name="Hyperlink" xfId="2158" builtinId="8" hidden="1"/>
    <cellStyle name="Hyperlink" xfId="2160" builtinId="8" hidden="1"/>
    <cellStyle name="Hyperlink" xfId="2162" builtinId="8" hidden="1"/>
    <cellStyle name="Hyperlink" xfId="2164" builtinId="8" hidden="1"/>
    <cellStyle name="Hyperlink" xfId="2166" builtinId="8" hidden="1"/>
    <cellStyle name="Hyperlink" xfId="2168" builtinId="8" hidden="1"/>
    <cellStyle name="Hyperlink" xfId="2170" builtinId="8" hidden="1"/>
    <cellStyle name="Hyperlink" xfId="2172" builtinId="8" hidden="1"/>
    <cellStyle name="Hyperlink" xfId="2174" builtinId="8" hidden="1"/>
    <cellStyle name="Hyperlink" xfId="2176" builtinId="8" hidden="1"/>
    <cellStyle name="Hyperlink" xfId="2178" builtinId="8" hidden="1"/>
    <cellStyle name="Hyperlink" xfId="2180" builtinId="8" hidden="1"/>
    <cellStyle name="Hyperlink" xfId="2182" builtinId="8" hidden="1"/>
    <cellStyle name="Hyperlink" xfId="2184" builtinId="8" hidden="1"/>
    <cellStyle name="Hyperlink" xfId="2186" builtinId="8" hidden="1"/>
    <cellStyle name="Hyperlink" xfId="2188" builtinId="8" hidden="1"/>
    <cellStyle name="Hyperlink" xfId="2190" builtinId="8" hidden="1"/>
    <cellStyle name="Hyperlink" xfId="2192" builtinId="8" hidden="1"/>
    <cellStyle name="Hyperlink" xfId="2194" builtinId="8" hidden="1"/>
    <cellStyle name="Hyperlink" xfId="2196" builtinId="8" hidden="1"/>
    <cellStyle name="Hyperlink" xfId="2198" builtinId="8" hidden="1"/>
    <cellStyle name="Hyperlink" xfId="2200" builtinId="8" hidden="1"/>
    <cellStyle name="Hyperlink" xfId="2202" builtinId="8" hidden="1"/>
    <cellStyle name="Hyperlink" xfId="2204" builtinId="8" hidden="1"/>
    <cellStyle name="Hyperlink" xfId="2206" builtinId="8" hidden="1"/>
    <cellStyle name="Hyperlink" xfId="2208" builtinId="8" hidden="1"/>
    <cellStyle name="Hyperlink" xfId="2210" builtinId="8" hidden="1"/>
    <cellStyle name="Hyperlink" xfId="2212" builtinId="8" hidden="1"/>
    <cellStyle name="Hyperlink" xfId="2214" builtinId="8" hidden="1"/>
    <cellStyle name="Hyperlink" xfId="2216" builtinId="8" hidden="1"/>
    <cellStyle name="Hyperlink" xfId="2218" builtinId="8" hidden="1"/>
    <cellStyle name="Hyperlink" xfId="2220" builtinId="8" hidden="1"/>
    <cellStyle name="Hyperlink" xfId="2222" builtinId="8" hidden="1"/>
    <cellStyle name="Hyperlink" xfId="2224" builtinId="8" hidden="1"/>
    <cellStyle name="Hyperlink" xfId="2226" builtinId="8" hidden="1"/>
    <cellStyle name="Hyperlink" xfId="2228" builtinId="8" hidden="1"/>
    <cellStyle name="Hyperlink" xfId="2230" builtinId="8" hidden="1"/>
    <cellStyle name="Hyperlink" xfId="2232" builtinId="8" hidden="1"/>
    <cellStyle name="Hyperlink" xfId="2234" builtinId="8" hidden="1"/>
    <cellStyle name="Hyperlink" xfId="2236" builtinId="8" hidden="1"/>
    <cellStyle name="Hyperlink" xfId="2238" builtinId="8" hidden="1"/>
    <cellStyle name="Hyperlink" xfId="2240" builtinId="8" hidden="1"/>
    <cellStyle name="Hyperlink" xfId="2242" builtinId="8" hidden="1"/>
    <cellStyle name="Hyperlink" xfId="2244" builtinId="8" hidden="1"/>
    <cellStyle name="Hyperlink" xfId="2246" builtinId="8" hidden="1"/>
    <cellStyle name="Hyperlink" xfId="2248" builtinId="8" hidden="1"/>
    <cellStyle name="Hyperlink" xfId="2250" builtinId="8" hidden="1"/>
    <cellStyle name="Hyperlink" xfId="2252" builtinId="8" hidden="1"/>
    <cellStyle name="Hyperlink" xfId="2254" builtinId="8" hidden="1"/>
    <cellStyle name="Hyperlink" xfId="2256" builtinId="8" hidden="1"/>
    <cellStyle name="Hyperlink" xfId="2258" builtinId="8" hidden="1"/>
    <cellStyle name="Hyperlink" xfId="2260" builtinId="8" hidden="1"/>
    <cellStyle name="Hyperlink" xfId="2262" builtinId="8" hidden="1"/>
    <cellStyle name="Hyperlink" xfId="2264" builtinId="8" hidden="1"/>
    <cellStyle name="Hyperlink" xfId="2266" builtinId="8" hidden="1"/>
    <cellStyle name="Hyperlink" xfId="2268" builtinId="8" hidden="1"/>
    <cellStyle name="Hyperlink" xfId="2270" builtinId="8" hidden="1"/>
    <cellStyle name="Hyperlink" xfId="2272" builtinId="8" hidden="1"/>
    <cellStyle name="Hyperlink" xfId="2274" builtinId="8" hidden="1"/>
    <cellStyle name="Hyperlink" xfId="2276" builtinId="8" hidden="1"/>
    <cellStyle name="Hyperlink" xfId="2278" builtinId="8" hidden="1"/>
    <cellStyle name="Hyperlink" xfId="2280" builtinId="8" hidden="1"/>
    <cellStyle name="Hyperlink" xfId="2282" builtinId="8" hidden="1"/>
    <cellStyle name="Hyperlink" xfId="2284" builtinId="8" hidden="1"/>
    <cellStyle name="Hyperlink" xfId="2286" builtinId="8" hidden="1"/>
    <cellStyle name="Hyperlink" xfId="2288" builtinId="8" hidden="1"/>
    <cellStyle name="Hyperlink" xfId="2290" builtinId="8" hidden="1"/>
    <cellStyle name="Hyperlink" xfId="2292" builtinId="8" hidden="1"/>
    <cellStyle name="Hyperlink" xfId="2294" builtinId="8" hidden="1"/>
    <cellStyle name="Hyperlink" xfId="2296" builtinId="8" hidden="1"/>
    <cellStyle name="Hyperlink" xfId="2298" builtinId="8" hidden="1"/>
    <cellStyle name="Hyperlink" xfId="2300" builtinId="8" hidden="1"/>
    <cellStyle name="Hyperlink" xfId="2302" builtinId="8" hidden="1"/>
    <cellStyle name="Hyperlink" xfId="2304" builtinId="8" hidden="1"/>
    <cellStyle name="Hyperlink" xfId="2306" builtinId="8" hidden="1"/>
    <cellStyle name="Hyperlink" xfId="2308" builtinId="8" hidden="1"/>
    <cellStyle name="Hyperlink" xfId="2310" builtinId="8" hidden="1"/>
    <cellStyle name="Hyperlink" xfId="2312" builtinId="8" hidden="1"/>
    <cellStyle name="Hyperlink" xfId="2314" builtinId="8" hidden="1"/>
    <cellStyle name="Hyperlink" xfId="2316" builtinId="8" hidden="1"/>
    <cellStyle name="Hyperlink" xfId="2318" builtinId="8" hidden="1"/>
    <cellStyle name="Hyperlink" xfId="2320" builtinId="8" hidden="1"/>
    <cellStyle name="Hyperlink" xfId="2322" builtinId="8" hidden="1"/>
    <cellStyle name="Hyperlink" xfId="2324" builtinId="8" hidden="1"/>
    <cellStyle name="Hyperlink" xfId="2326" builtinId="8" hidden="1"/>
    <cellStyle name="Hyperlink" xfId="2328" builtinId="8" hidden="1"/>
    <cellStyle name="Hyperlink" xfId="2330" builtinId="8" hidden="1"/>
    <cellStyle name="Hyperlink" xfId="2332" builtinId="8" hidden="1"/>
    <cellStyle name="Hyperlink" xfId="2334" builtinId="8" hidden="1"/>
    <cellStyle name="Hyperlink" xfId="2336" builtinId="8" hidden="1"/>
    <cellStyle name="Hyperlink" xfId="2338" builtinId="8" hidden="1"/>
    <cellStyle name="Hyperlink" xfId="2340" builtinId="8" hidden="1"/>
    <cellStyle name="Hyperlink" xfId="2342" builtinId="8" hidden="1"/>
    <cellStyle name="Hyperlink" xfId="2344" builtinId="8" hidden="1"/>
    <cellStyle name="Hyperlink" xfId="2346" builtinId="8" hidden="1"/>
    <cellStyle name="Hyperlink" xfId="2348" builtinId="8" hidden="1"/>
    <cellStyle name="Hyperlink" xfId="2350" builtinId="8" hidden="1"/>
    <cellStyle name="Hyperlink" xfId="2352" builtinId="8" hidden="1"/>
    <cellStyle name="Hyperlink" xfId="2354" builtinId="8" hidden="1"/>
    <cellStyle name="Hyperlink" xfId="2356" builtinId="8" hidden="1"/>
    <cellStyle name="Hyperlink" xfId="2358" builtinId="8" hidden="1"/>
    <cellStyle name="Hyperlink" xfId="2360" builtinId="8" hidden="1"/>
    <cellStyle name="Hyperlink" xfId="2362" builtinId="8" hidden="1"/>
    <cellStyle name="Hyperlink" xfId="2364" builtinId="8" hidden="1"/>
    <cellStyle name="Hyperlink" xfId="2366" builtinId="8" hidden="1"/>
    <cellStyle name="Hyperlink" xfId="2368" builtinId="8" hidden="1"/>
    <cellStyle name="Hyperlink" xfId="2370" builtinId="8" hidden="1"/>
    <cellStyle name="Hyperlink" xfId="2372" builtinId="8" hidden="1"/>
    <cellStyle name="Hyperlink" xfId="2374" builtinId="8" hidden="1"/>
    <cellStyle name="Hyperlink" xfId="2376" builtinId="8" hidden="1"/>
    <cellStyle name="Hyperlink" xfId="2378" builtinId="8" hidden="1"/>
    <cellStyle name="Hyperlink" xfId="2380" builtinId="8" hidden="1"/>
    <cellStyle name="Hyperlink" xfId="2382" builtinId="8" hidden="1"/>
    <cellStyle name="Hyperlink" xfId="2384" builtinId="8" hidden="1"/>
    <cellStyle name="Hyperlink" xfId="2386" builtinId="8" hidden="1"/>
    <cellStyle name="Hyperlink" xfId="2388" builtinId="8" hidden="1"/>
    <cellStyle name="Hyperlink" xfId="2390" builtinId="8" hidden="1"/>
    <cellStyle name="Hyperlink" xfId="2392" builtinId="8" hidden="1"/>
    <cellStyle name="Hyperlink" xfId="2394" builtinId="8" hidden="1"/>
    <cellStyle name="Hyperlink" xfId="2396" builtinId="8" hidden="1"/>
    <cellStyle name="Hyperlink" xfId="2398" builtinId="8" hidden="1"/>
    <cellStyle name="Hyperlink" xfId="2400" builtinId="8" hidden="1"/>
    <cellStyle name="Hyperlink" xfId="2402" builtinId="8" hidden="1"/>
    <cellStyle name="Hyperlink" xfId="2404" builtinId="8" hidden="1"/>
    <cellStyle name="Hyperlink" xfId="2406" builtinId="8" hidden="1"/>
    <cellStyle name="Hyperlink" xfId="2408" builtinId="8" hidden="1"/>
    <cellStyle name="Hyperlink" xfId="2410" builtinId="8" hidden="1"/>
    <cellStyle name="Hyperlink" xfId="2412" builtinId="8" hidden="1"/>
    <cellStyle name="Hyperlink" xfId="2414" builtinId="8" hidden="1"/>
    <cellStyle name="Hyperlink" xfId="2416" builtinId="8" hidden="1"/>
    <cellStyle name="Hyperlink" xfId="2418" builtinId="8" hidden="1"/>
    <cellStyle name="Hyperlink" xfId="2420" builtinId="8" hidden="1"/>
    <cellStyle name="Hyperlink" xfId="2422" builtinId="8" hidden="1"/>
    <cellStyle name="Hyperlink" xfId="2424" builtinId="8" hidden="1"/>
    <cellStyle name="Hyperlink" xfId="2426" builtinId="8" hidden="1"/>
    <cellStyle name="Hyperlink" xfId="2428" builtinId="8" hidden="1"/>
    <cellStyle name="Hyperlink" xfId="2430" builtinId="8" hidden="1"/>
    <cellStyle name="Hyperlink" xfId="2432" builtinId="8" hidden="1"/>
    <cellStyle name="Hyperlink" xfId="2434" builtinId="8" hidden="1"/>
    <cellStyle name="Hyperlink" xfId="2436" builtinId="8" hidden="1"/>
    <cellStyle name="Hyperlink" xfId="2438" builtinId="8" hidden="1"/>
    <cellStyle name="Hyperlink" xfId="2440" builtinId="8" hidden="1"/>
    <cellStyle name="Hyperlink" xfId="2442" builtinId="8" hidden="1"/>
    <cellStyle name="Hyperlink" xfId="2444" builtinId="8" hidden="1"/>
    <cellStyle name="Hyperlink" xfId="2446" builtinId="8" hidden="1"/>
    <cellStyle name="Hyperlink" xfId="2448" builtinId="8" hidden="1"/>
    <cellStyle name="Hyperlink" xfId="2450" builtinId="8" hidden="1"/>
    <cellStyle name="Hyperlink" xfId="2452" builtinId="8" hidden="1"/>
    <cellStyle name="Hyperlink" xfId="2454" builtinId="8" hidden="1"/>
    <cellStyle name="Hyperlink" xfId="2456" builtinId="8" hidden="1"/>
    <cellStyle name="Hyperlink" xfId="2458" builtinId="8" hidden="1"/>
    <cellStyle name="Hyperlink" xfId="2460" builtinId="8" hidden="1"/>
    <cellStyle name="Hyperlink" xfId="2462" builtinId="8" hidden="1"/>
    <cellStyle name="Hyperlink" xfId="2464" builtinId="8" hidden="1"/>
    <cellStyle name="Hyperlink" xfId="2466" builtinId="8" hidden="1"/>
    <cellStyle name="Hyperlink" xfId="2468" builtinId="8" hidden="1"/>
    <cellStyle name="Hyperlink" xfId="2470" builtinId="8" hidden="1"/>
    <cellStyle name="Hyperlink" xfId="2472" builtinId="8" hidden="1"/>
    <cellStyle name="Hyperlink" xfId="2474" builtinId="8" hidden="1"/>
    <cellStyle name="Hyperlink" xfId="2476" builtinId="8" hidden="1"/>
    <cellStyle name="Hyperlink" xfId="2478" builtinId="8" hidden="1"/>
    <cellStyle name="Hyperlink" xfId="2480" builtinId="8" hidden="1"/>
    <cellStyle name="Hyperlink" xfId="2482" builtinId="8" hidden="1"/>
    <cellStyle name="Hyperlink" xfId="2484" builtinId="8" hidden="1"/>
    <cellStyle name="Hyperlink" xfId="2486" builtinId="8" hidden="1"/>
    <cellStyle name="Hyperlink" xfId="2488" builtinId="8" hidden="1"/>
    <cellStyle name="Hyperlink" xfId="2490" builtinId="8" hidden="1"/>
    <cellStyle name="Hyperlink" xfId="2492" builtinId="8" hidden="1"/>
    <cellStyle name="Hyperlink" xfId="2494" builtinId="8" hidden="1"/>
    <cellStyle name="Hyperlink" xfId="2496" builtinId="8" hidden="1"/>
    <cellStyle name="Hyperlink" xfId="2498" builtinId="8" hidden="1"/>
    <cellStyle name="Hyperlink" xfId="2500" builtinId="8" hidden="1"/>
    <cellStyle name="Hyperlink" xfId="2502" builtinId="8" hidden="1"/>
    <cellStyle name="Hyperlink" xfId="2504" builtinId="8" hidden="1"/>
    <cellStyle name="Hyperlink" xfId="2506" builtinId="8" hidden="1"/>
    <cellStyle name="Hyperlink" xfId="2508" builtinId="8" hidden="1"/>
    <cellStyle name="Hyperlink" xfId="2510" builtinId="8" hidden="1"/>
    <cellStyle name="Hyperlink" xfId="2512" builtinId="8" hidden="1"/>
    <cellStyle name="Hyperlink" xfId="2514" builtinId="8" hidden="1"/>
    <cellStyle name="Hyperlink" xfId="2516" builtinId="8" hidden="1"/>
    <cellStyle name="Hyperlink" xfId="2518" builtinId="8" hidden="1"/>
    <cellStyle name="Hyperlink" xfId="2520" builtinId="8" hidden="1"/>
    <cellStyle name="Hyperlink" xfId="2522" builtinId="8" hidden="1"/>
    <cellStyle name="Hyperlink" xfId="2524" builtinId="8" hidden="1"/>
    <cellStyle name="Hyperlink" xfId="2526" builtinId="8" hidden="1"/>
    <cellStyle name="Hyperlink" xfId="2528" builtinId="8" hidden="1"/>
    <cellStyle name="Hyperlink" xfId="2530" builtinId="8" hidden="1"/>
    <cellStyle name="Hyperlink" xfId="2532" builtinId="8" hidden="1"/>
    <cellStyle name="Hyperlink" xfId="2534" builtinId="8" hidden="1"/>
    <cellStyle name="Hyperlink" xfId="2536" builtinId="8" hidden="1"/>
    <cellStyle name="Hyperlink" xfId="2538" builtinId="8" hidden="1"/>
    <cellStyle name="Hyperlink" xfId="2540" builtinId="8" hidden="1"/>
    <cellStyle name="Hyperlink" xfId="2542" builtinId="8" hidden="1"/>
    <cellStyle name="Hyperlink" xfId="2544" builtinId="8" hidden="1"/>
    <cellStyle name="Hyperlink" xfId="2546" builtinId="8" hidden="1"/>
    <cellStyle name="Hyperlink" xfId="2548" builtinId="8" hidden="1"/>
    <cellStyle name="Hyperlink" xfId="2550" builtinId="8" hidden="1"/>
    <cellStyle name="Hyperlink" xfId="2552" builtinId="8" hidden="1"/>
    <cellStyle name="Hyperlink" xfId="2554" builtinId="8" hidden="1"/>
    <cellStyle name="Hyperlink" xfId="2556" builtinId="8" hidden="1"/>
    <cellStyle name="Hyperlink" xfId="2558" builtinId="8" hidden="1"/>
    <cellStyle name="Hyperlink" xfId="2560" builtinId="8" hidden="1"/>
    <cellStyle name="Hyperlink" xfId="2562" builtinId="8" hidden="1"/>
    <cellStyle name="Hyperlink" xfId="2564" builtinId="8" hidden="1"/>
    <cellStyle name="Hyperlink" xfId="2566" builtinId="8" hidden="1"/>
    <cellStyle name="Hyperlink" xfId="2568" builtinId="8" hidden="1"/>
    <cellStyle name="Hyperlink" xfId="2570" builtinId="8" hidden="1"/>
    <cellStyle name="Hyperlink" xfId="2572" builtinId="8" hidden="1"/>
    <cellStyle name="Hyperlink" xfId="2574" builtinId="8" hidden="1"/>
    <cellStyle name="Hyperlink" xfId="2576" builtinId="8" hidden="1"/>
    <cellStyle name="Hyperlink" xfId="2578" builtinId="8" hidden="1"/>
    <cellStyle name="Hyperlink" xfId="2580" builtinId="8" hidden="1"/>
    <cellStyle name="Hyperlink" xfId="2582" builtinId="8" hidden="1"/>
    <cellStyle name="Hyperlink" xfId="2584" builtinId="8" hidden="1"/>
    <cellStyle name="Hyperlink" xfId="2586" builtinId="8" hidden="1"/>
    <cellStyle name="Hyperlink" xfId="2588" builtinId="8" hidden="1"/>
    <cellStyle name="Hyperlink" xfId="2590" builtinId="8" hidden="1"/>
    <cellStyle name="Hyperlink" xfId="2592" builtinId="8" hidden="1"/>
    <cellStyle name="Hyperlink" xfId="2594" builtinId="8" hidden="1"/>
    <cellStyle name="Hyperlink" xfId="2596" builtinId="8" hidden="1"/>
    <cellStyle name="Hyperlink" xfId="2598" builtinId="8" hidden="1"/>
    <cellStyle name="Hyperlink" xfId="2600" builtinId="8" hidden="1"/>
    <cellStyle name="Hyperlink" xfId="2602" builtinId="8" hidden="1"/>
    <cellStyle name="Hyperlink" xfId="2604" builtinId="8" hidden="1"/>
    <cellStyle name="Hyperlink" xfId="2606" builtinId="8" hidden="1"/>
    <cellStyle name="Hyperlink" xfId="2608" builtinId="8" hidden="1"/>
    <cellStyle name="Hyperlink" xfId="2610" builtinId="8" hidden="1"/>
    <cellStyle name="Hyperlink" xfId="2612" builtinId="8" hidden="1"/>
    <cellStyle name="Hyperlink" xfId="2614" builtinId="8" hidden="1"/>
    <cellStyle name="Hyperlink" xfId="2616" builtinId="8" hidden="1"/>
    <cellStyle name="Hyperlink" xfId="2618" builtinId="8" hidden="1"/>
    <cellStyle name="Hyperlink" xfId="2620" builtinId="8" hidden="1"/>
    <cellStyle name="Hyperlink" xfId="2622" builtinId="8" hidden="1"/>
    <cellStyle name="Hyperlink" xfId="2624" builtinId="8" hidden="1"/>
    <cellStyle name="Hyperlink" xfId="2626" builtinId="8" hidden="1"/>
    <cellStyle name="Hyperlink" xfId="2628" builtinId="8" hidden="1"/>
    <cellStyle name="Hyperlink" xfId="2630" builtinId="8" hidden="1"/>
    <cellStyle name="Hyperlink" xfId="2632" builtinId="8" hidden="1"/>
    <cellStyle name="Hyperlink" xfId="2634" builtinId="8" hidden="1"/>
    <cellStyle name="Hyperlink" xfId="2636" builtinId="8" hidden="1"/>
    <cellStyle name="Hyperlink" xfId="2638" builtinId="8" hidden="1"/>
    <cellStyle name="Hyperlink" xfId="2640" builtinId="8" hidden="1"/>
    <cellStyle name="Hyperlink" xfId="2642" builtinId="8" hidden="1"/>
    <cellStyle name="Hyperlink" xfId="2644" builtinId="8" hidden="1"/>
    <cellStyle name="Hyperlink" xfId="2646" builtinId="8" hidden="1"/>
    <cellStyle name="Hyperlink" xfId="2648" builtinId="8" hidden="1"/>
    <cellStyle name="Hyperlink" xfId="2650" builtinId="8" hidden="1"/>
    <cellStyle name="Hyperlink" xfId="2652" builtinId="8" hidden="1"/>
    <cellStyle name="Hyperlink" xfId="2654" builtinId="8" hidden="1"/>
    <cellStyle name="Hyperlink" xfId="2656" builtinId="8" hidden="1"/>
    <cellStyle name="Hyperlink" xfId="2658" builtinId="8" hidden="1"/>
    <cellStyle name="Hyperlink" xfId="2660" builtinId="8" hidden="1"/>
    <cellStyle name="Hyperlink" xfId="2662" builtinId="8" hidden="1"/>
    <cellStyle name="Hyperlink" xfId="2664" builtinId="8" hidden="1"/>
    <cellStyle name="Hyperlink" xfId="2666" builtinId="8" hidden="1"/>
    <cellStyle name="Hyperlink" xfId="2668" builtinId="8" hidden="1"/>
    <cellStyle name="Normal" xfId="0" builtinId="0"/>
    <cellStyle name="Normal 2" xfId="2670" xr:uid="{6F77AA91-F323-DC43-B9E3-4870F357851F}"/>
    <cellStyle name="Normal 2 2" xfId="2671" xr:uid="{8B5F56F8-95DC-6F49-A750-98D7E4799653}"/>
    <cellStyle name="Normal 4" xfId="1" xr:uid="{00000000-0005-0000-0000-00006D0A0000}"/>
  </cellStyles>
  <dxfs count="0"/>
  <tableStyles count="0" defaultTableStyle="TableStyleMedium9" defaultPivotStyle="PivotStyleMedium4"/>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CO2, August 2016</a:t>
            </a:r>
          </a:p>
        </c:rich>
      </c:tx>
      <c:layout>
        <c:manualLayout>
          <c:xMode val="edge"/>
          <c:yMode val="edge"/>
          <c:x val="0.637791106895927"/>
          <c:y val="2.47925003227056E-2"/>
        </c:manualLayout>
      </c:layout>
      <c:overlay val="1"/>
    </c:title>
    <c:autoTitleDeleted val="0"/>
    <c:plotArea>
      <c:layout/>
      <c:scatterChart>
        <c:scatterStyle val="lineMarker"/>
        <c:varyColors val="0"/>
        <c:ser>
          <c:idx val="0"/>
          <c:order val="0"/>
          <c:spPr>
            <a:ln w="28575">
              <a:noFill/>
            </a:ln>
          </c:spPr>
          <c:trendline>
            <c:trendlineType val="linear"/>
            <c:intercept val="0"/>
            <c:dispRSqr val="1"/>
            <c:dispEq val="1"/>
            <c:trendlineLbl>
              <c:layout>
                <c:manualLayout>
                  <c:x val="-0.120671847165106"/>
                  <c:y val="-2.1550625673865398E-3"/>
                </c:manualLayout>
              </c:layout>
              <c:numFmt formatCode="General" sourceLinked="0"/>
            </c:trendlineLbl>
          </c:trendline>
          <c:xVal>
            <c:numRef>
              <c:f>'1. Aug2016 NanoSIMS calibration'!$AS$17:$AS$51</c:f>
              <c:numCache>
                <c:formatCode>0.00E+00</c:formatCode>
                <c:ptCount val="35"/>
                <c:pt idx="0">
                  <c:v>6.7856658E-3</c:v>
                </c:pt>
                <c:pt idx="1">
                  <c:v>8.1221710800000006E-3</c:v>
                </c:pt>
                <c:pt idx="2">
                  <c:v>8.1162774E-3</c:v>
                </c:pt>
                <c:pt idx="3">
                  <c:v>1.6919710000000002E-3</c:v>
                </c:pt>
                <c:pt idx="4">
                  <c:v>1.9074080000000002E-3</c:v>
                </c:pt>
                <c:pt idx="5">
                  <c:v>1.954356E-3</c:v>
                </c:pt>
                <c:pt idx="6">
                  <c:v>2.7681426135999997E-3</c:v>
                </c:pt>
                <c:pt idx="7">
                  <c:v>2.7275580696E-3</c:v>
                </c:pt>
                <c:pt idx="8">
                  <c:v>9.8171832719999991E-3</c:v>
                </c:pt>
                <c:pt idx="9">
                  <c:v>1.042052496E-2</c:v>
                </c:pt>
                <c:pt idx="10">
                  <c:v>1.0105185688E-2</c:v>
                </c:pt>
                <c:pt idx="11">
                  <c:v>1.56754258E-2</c:v>
                </c:pt>
                <c:pt idx="12">
                  <c:v>1.49389964E-2</c:v>
                </c:pt>
                <c:pt idx="13">
                  <c:v>1.45978488E-2</c:v>
                </c:pt>
                <c:pt idx="14">
                  <c:v>8.5865892000000013E-3</c:v>
                </c:pt>
                <c:pt idx="15">
                  <c:v>8.5629210000000011E-3</c:v>
                </c:pt>
                <c:pt idx="16">
                  <c:v>8.6743466000000005E-3</c:v>
                </c:pt>
                <c:pt idx="17">
                  <c:v>5.3895110400000003E-3</c:v>
                </c:pt>
                <c:pt idx="18">
                  <c:v>5.3297912000000005E-3</c:v>
                </c:pt>
                <c:pt idx="19">
                  <c:v>5.1788554400000013E-3</c:v>
                </c:pt>
                <c:pt idx="20">
                  <c:v>5.1755999999999998E-3</c:v>
                </c:pt>
                <c:pt idx="21">
                  <c:v>3.0048000000000001E-5</c:v>
                </c:pt>
                <c:pt idx="22">
                  <c:v>5.7191999999999997E-5</c:v>
                </c:pt>
                <c:pt idx="23">
                  <c:v>7.5529376799999999E-3</c:v>
                </c:pt>
                <c:pt idx="24">
                  <c:v>7.4620302000000006E-3</c:v>
                </c:pt>
                <c:pt idx="25">
                  <c:v>7.21542264E-3</c:v>
                </c:pt>
                <c:pt idx="26">
                  <c:v>1.3948015200000002E-2</c:v>
                </c:pt>
                <c:pt idx="27">
                  <c:v>1.43738406E-2</c:v>
                </c:pt>
                <c:pt idx="28">
                  <c:v>1.4162416799999999E-2</c:v>
                </c:pt>
                <c:pt idx="29">
                  <c:v>2.1924742E-4</c:v>
                </c:pt>
                <c:pt idx="30">
                  <c:v>1.4908278000000001E-4</c:v>
                </c:pt>
                <c:pt idx="31">
                  <c:v>9.1839159999999997E-5</c:v>
                </c:pt>
              </c:numCache>
            </c:numRef>
          </c:xVal>
          <c:yVal>
            <c:numRef>
              <c:f>'1. Aug2016 NanoSIMS calibration'!$AM$17:$AM$51</c:f>
              <c:numCache>
                <c:formatCode>General</c:formatCode>
                <c:ptCount val="35"/>
                <c:pt idx="0">
                  <c:v>123</c:v>
                </c:pt>
                <c:pt idx="1">
                  <c:v>123</c:v>
                </c:pt>
                <c:pt idx="2">
                  <c:v>123</c:v>
                </c:pt>
                <c:pt idx="3">
                  <c:v>37</c:v>
                </c:pt>
                <c:pt idx="4">
                  <c:v>37</c:v>
                </c:pt>
                <c:pt idx="5">
                  <c:v>37</c:v>
                </c:pt>
                <c:pt idx="6">
                  <c:v>52</c:v>
                </c:pt>
                <c:pt idx="7">
                  <c:v>52</c:v>
                </c:pt>
                <c:pt idx="8" formatCode="0">
                  <c:v>192</c:v>
                </c:pt>
                <c:pt idx="9" formatCode="0">
                  <c:v>192</c:v>
                </c:pt>
                <c:pt idx="10" formatCode="0">
                  <c:v>192</c:v>
                </c:pt>
                <c:pt idx="11" formatCode="0">
                  <c:v>219</c:v>
                </c:pt>
                <c:pt idx="12" formatCode="0">
                  <c:v>219</c:v>
                </c:pt>
                <c:pt idx="13" formatCode="0">
                  <c:v>219</c:v>
                </c:pt>
                <c:pt idx="14">
                  <c:v>165</c:v>
                </c:pt>
                <c:pt idx="15">
                  <c:v>165</c:v>
                </c:pt>
                <c:pt idx="16">
                  <c:v>165</c:v>
                </c:pt>
                <c:pt idx="17">
                  <c:v>102</c:v>
                </c:pt>
                <c:pt idx="18">
                  <c:v>102</c:v>
                </c:pt>
                <c:pt idx="19">
                  <c:v>102</c:v>
                </c:pt>
                <c:pt idx="23">
                  <c:v>125</c:v>
                </c:pt>
                <c:pt idx="24">
                  <c:v>125</c:v>
                </c:pt>
                <c:pt idx="25">
                  <c:v>125</c:v>
                </c:pt>
                <c:pt idx="26">
                  <c:v>300</c:v>
                </c:pt>
                <c:pt idx="27">
                  <c:v>300</c:v>
                </c:pt>
                <c:pt idx="28">
                  <c:v>300</c:v>
                </c:pt>
              </c:numCache>
            </c:numRef>
          </c:yVal>
          <c:smooth val="0"/>
          <c:extLst>
            <c:ext xmlns:c16="http://schemas.microsoft.com/office/drawing/2014/chart" uri="{C3380CC4-5D6E-409C-BE32-E72D297353CC}">
              <c16:uniqueId val="{00000001-1AC0-5748-9088-3C5D50769DAE}"/>
            </c:ext>
          </c:extLst>
        </c:ser>
        <c:dLbls>
          <c:showLegendKey val="0"/>
          <c:showVal val="0"/>
          <c:showCatName val="0"/>
          <c:showSerName val="0"/>
          <c:showPercent val="0"/>
          <c:showBubbleSize val="0"/>
        </c:dLbls>
        <c:axId val="-2104476840"/>
        <c:axId val="-2097232680"/>
      </c:scatterChart>
      <c:valAx>
        <c:axId val="-2104476840"/>
        <c:scaling>
          <c:orientation val="minMax"/>
          <c:max val="0.02"/>
        </c:scaling>
        <c:delete val="0"/>
        <c:axPos val="b"/>
        <c:title>
          <c:tx>
            <c:rich>
              <a:bodyPr/>
              <a:lstStyle/>
              <a:p>
                <a:pPr>
                  <a:defRPr/>
                </a:pPr>
                <a:r>
                  <a:rPr lang="en-US"/>
                  <a:t>12C/30Si * SiO2/50</a:t>
                </a:r>
              </a:p>
            </c:rich>
          </c:tx>
          <c:overlay val="0"/>
        </c:title>
        <c:numFmt formatCode="#,##0.00" sourceLinked="0"/>
        <c:majorTickMark val="out"/>
        <c:minorTickMark val="none"/>
        <c:tickLblPos val="nextTo"/>
        <c:crossAx val="-2097232680"/>
        <c:crosses val="autoZero"/>
        <c:crossBetween val="midCat"/>
      </c:valAx>
      <c:valAx>
        <c:axId val="-2097232680"/>
        <c:scaling>
          <c:orientation val="minMax"/>
        </c:scaling>
        <c:delete val="0"/>
        <c:axPos val="l"/>
        <c:majorGridlines>
          <c:spPr>
            <a:ln>
              <a:noFill/>
            </a:ln>
          </c:spPr>
        </c:majorGridlines>
        <c:title>
          <c:tx>
            <c:rich>
              <a:bodyPr rot="-5400000" vert="horz"/>
              <a:lstStyle/>
              <a:p>
                <a:pPr>
                  <a:defRPr/>
                </a:pPr>
                <a:r>
                  <a:rPr lang="en-US"/>
                  <a:t>CO2 (ppm)</a:t>
                </a:r>
              </a:p>
            </c:rich>
          </c:tx>
          <c:overlay val="0"/>
        </c:title>
        <c:numFmt formatCode="General" sourceLinked="1"/>
        <c:majorTickMark val="out"/>
        <c:minorTickMark val="none"/>
        <c:tickLblPos val="nextTo"/>
        <c:crossAx val="-2104476840"/>
        <c:crosses val="autoZero"/>
        <c:crossBetween val="midCat"/>
      </c:valAx>
      <c:spPr>
        <a:noFill/>
        <a:ln w="25400">
          <a:noFill/>
        </a:ln>
      </c:spPr>
    </c:plotArea>
    <c:plotVisOnly val="1"/>
    <c:dispBlanksAs val="gap"/>
    <c:showDLblsOverMax val="0"/>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manualLayout>
          <c:layoutTarget val="inner"/>
          <c:xMode val="edge"/>
          <c:yMode val="edge"/>
          <c:x val="0.20076618547681499"/>
          <c:y val="2.9345372460496601E-2"/>
          <c:w val="0.50927910959910705"/>
          <c:h val="0.79731777469509302"/>
        </c:manualLayout>
      </c:layout>
      <c:scatterChart>
        <c:scatterStyle val="lineMarker"/>
        <c:varyColors val="0"/>
        <c:ser>
          <c:idx val="0"/>
          <c:order val="0"/>
          <c:tx>
            <c:v>Mon-Tues</c:v>
          </c:tx>
          <c:spPr>
            <a:ln w="47625">
              <a:noFill/>
            </a:ln>
          </c:spPr>
          <c:trendline>
            <c:trendlineType val="linear"/>
            <c:intercept val="0"/>
            <c:dispRSqr val="1"/>
            <c:dispEq val="1"/>
            <c:trendlineLbl>
              <c:layout>
                <c:manualLayout>
                  <c:x val="-5.3559273840769903E-2"/>
                  <c:y val="-1.8890347039953301E-3"/>
                </c:manualLayout>
              </c:layout>
              <c:numFmt formatCode="General" sourceLinked="0"/>
            </c:trendlineLbl>
          </c:trendline>
          <c:xVal>
            <c:numRef>
              <c:f>'2. Feb-March2019 6f calibration'!$J$9:$J$22</c:f>
              <c:numCache>
                <c:formatCode>0.00E+00</c:formatCode>
                <c:ptCount val="14"/>
                <c:pt idx="0">
                  <c:v>9.3584800000000006E-5</c:v>
                </c:pt>
                <c:pt idx="1">
                  <c:v>1.386782E-4</c:v>
                </c:pt>
                <c:pt idx="2">
                  <c:v>1.126144E-4</c:v>
                </c:pt>
                <c:pt idx="3">
                  <c:v>1.7562388800000002E-2</c:v>
                </c:pt>
                <c:pt idx="4">
                  <c:v>1.5210665800000002E-2</c:v>
                </c:pt>
                <c:pt idx="5">
                  <c:v>1.4574059400000002E-2</c:v>
                </c:pt>
                <c:pt idx="6">
                  <c:v>1.5742275E-2</c:v>
                </c:pt>
                <c:pt idx="7">
                  <c:v>8.9389603099999991E-4</c:v>
                </c:pt>
                <c:pt idx="8">
                  <c:v>7.8990217179999989E-4</c:v>
                </c:pt>
                <c:pt idx="9">
                  <c:v>7.5472653479999991E-4</c:v>
                </c:pt>
                <c:pt idx="11">
                  <c:v>9.0474665200000019E-3</c:v>
                </c:pt>
                <c:pt idx="12">
                  <c:v>9.0619596400000006E-3</c:v>
                </c:pt>
                <c:pt idx="13">
                  <c:v>8.9193173399999999E-3</c:v>
                </c:pt>
              </c:numCache>
            </c:numRef>
          </c:xVal>
          <c:yVal>
            <c:numRef>
              <c:f>'2. Feb-March2019 6f calibration'!$P$9:$P$22</c:f>
              <c:numCache>
                <c:formatCode>0.000</c:formatCode>
                <c:ptCount val="14"/>
                <c:pt idx="0">
                  <c:v>1.4999999999999999E-4</c:v>
                </c:pt>
                <c:pt idx="1">
                  <c:v>1.4999999999999999E-4</c:v>
                </c:pt>
                <c:pt idx="2">
                  <c:v>1.4999999999999999E-4</c:v>
                </c:pt>
                <c:pt idx="4" formatCode="General">
                  <c:v>165</c:v>
                </c:pt>
                <c:pt idx="5" formatCode="General">
                  <c:v>165</c:v>
                </c:pt>
                <c:pt idx="6" formatCode="General">
                  <c:v>165</c:v>
                </c:pt>
                <c:pt idx="7" formatCode="General">
                  <c:v>10</c:v>
                </c:pt>
                <c:pt idx="8" formatCode="General">
                  <c:v>10</c:v>
                </c:pt>
                <c:pt idx="9" formatCode="General">
                  <c:v>10</c:v>
                </c:pt>
                <c:pt idx="11" formatCode="General">
                  <c:v>165</c:v>
                </c:pt>
                <c:pt idx="12" formatCode="General">
                  <c:v>165</c:v>
                </c:pt>
                <c:pt idx="13" formatCode="General">
                  <c:v>165</c:v>
                </c:pt>
              </c:numCache>
            </c:numRef>
          </c:yVal>
          <c:smooth val="0"/>
          <c:extLst>
            <c:ext xmlns:c16="http://schemas.microsoft.com/office/drawing/2014/chart" uri="{C3380CC4-5D6E-409C-BE32-E72D297353CC}">
              <c16:uniqueId val="{00000001-B8D9-BB45-B63C-862866672347}"/>
            </c:ext>
          </c:extLst>
        </c:ser>
        <c:ser>
          <c:idx val="1"/>
          <c:order val="1"/>
          <c:tx>
            <c:v>Thurs</c:v>
          </c:tx>
          <c:spPr>
            <a:ln w="47625">
              <a:noFill/>
            </a:ln>
          </c:spPr>
          <c:marker>
            <c:spPr>
              <a:noFill/>
            </c:spPr>
          </c:marker>
          <c:trendline>
            <c:trendlineType val="linear"/>
            <c:intercept val="0"/>
            <c:dispRSqr val="1"/>
            <c:dispEq val="1"/>
            <c:trendlineLbl>
              <c:layout>
                <c:manualLayout>
                  <c:x val="-3.82768577759093E-2"/>
                  <c:y val="0.12002785904686999"/>
                </c:manualLayout>
              </c:layout>
              <c:numFmt formatCode="General" sourceLinked="0"/>
            </c:trendlineLbl>
          </c:trendline>
          <c:xVal>
            <c:numRef>
              <c:f>'2. Feb-March2019 6f calibration'!$J$24:$J$30</c:f>
              <c:numCache>
                <c:formatCode>0.00E+00</c:formatCode>
                <c:ptCount val="7"/>
                <c:pt idx="0">
                  <c:v>2.7441999999999999E-5</c:v>
                </c:pt>
                <c:pt idx="1">
                  <c:v>2.0052999999999999E-5</c:v>
                </c:pt>
                <c:pt idx="2">
                  <c:v>2.6415400000000001E-4</c:v>
                </c:pt>
                <c:pt idx="3">
                  <c:v>1.1470505800000001E-2</c:v>
                </c:pt>
                <c:pt idx="4">
                  <c:v>1.1528751E-2</c:v>
                </c:pt>
                <c:pt idx="5">
                  <c:v>5.4330429719999995E-4</c:v>
                </c:pt>
                <c:pt idx="6">
                  <c:v>7.0339496779999995E-4</c:v>
                </c:pt>
              </c:numCache>
            </c:numRef>
          </c:xVal>
          <c:yVal>
            <c:numRef>
              <c:f>'2. Feb-March2019 6f calibration'!$P$24:$P$30</c:f>
              <c:numCache>
                <c:formatCode>General</c:formatCode>
                <c:ptCount val="7"/>
                <c:pt idx="0">
                  <c:v>0</c:v>
                </c:pt>
                <c:pt idx="3">
                  <c:v>165</c:v>
                </c:pt>
                <c:pt idx="4">
                  <c:v>165</c:v>
                </c:pt>
                <c:pt idx="5">
                  <c:v>10</c:v>
                </c:pt>
                <c:pt idx="6">
                  <c:v>10</c:v>
                </c:pt>
              </c:numCache>
            </c:numRef>
          </c:yVal>
          <c:smooth val="0"/>
          <c:extLst>
            <c:ext xmlns:c16="http://schemas.microsoft.com/office/drawing/2014/chart" uri="{C3380CC4-5D6E-409C-BE32-E72D297353CC}">
              <c16:uniqueId val="{00000003-B8D9-BB45-B63C-862866672347}"/>
            </c:ext>
          </c:extLst>
        </c:ser>
        <c:dLbls>
          <c:showLegendKey val="0"/>
          <c:showVal val="0"/>
          <c:showCatName val="0"/>
          <c:showSerName val="0"/>
          <c:showPercent val="0"/>
          <c:showBubbleSize val="0"/>
        </c:dLbls>
        <c:axId val="2116929672"/>
        <c:axId val="-2142676696"/>
      </c:scatterChart>
      <c:valAx>
        <c:axId val="2116929672"/>
        <c:scaling>
          <c:orientation val="minMax"/>
        </c:scaling>
        <c:delete val="0"/>
        <c:axPos val="b"/>
        <c:title>
          <c:tx>
            <c:rich>
              <a:bodyPr/>
              <a:lstStyle/>
              <a:p>
                <a:pPr>
                  <a:defRPr/>
                </a:pPr>
                <a:r>
                  <a:rPr lang="en-US"/>
                  <a:t>12C/30Si*SiO2 (wt%)</a:t>
                </a:r>
              </a:p>
            </c:rich>
          </c:tx>
          <c:layout>
            <c:manualLayout>
              <c:xMode val="edge"/>
              <c:yMode val="edge"/>
              <c:x val="0.27625021872265998"/>
              <c:y val="0.93294036364028798"/>
            </c:manualLayout>
          </c:layout>
          <c:overlay val="0"/>
        </c:title>
        <c:numFmt formatCode="#,##0.000" sourceLinked="0"/>
        <c:majorTickMark val="out"/>
        <c:minorTickMark val="none"/>
        <c:tickLblPos val="nextTo"/>
        <c:crossAx val="-2142676696"/>
        <c:crosses val="autoZero"/>
        <c:crossBetween val="midCat"/>
      </c:valAx>
      <c:valAx>
        <c:axId val="-2142676696"/>
        <c:scaling>
          <c:orientation val="minMax"/>
        </c:scaling>
        <c:delete val="0"/>
        <c:axPos val="l"/>
        <c:majorGridlines/>
        <c:title>
          <c:tx>
            <c:rich>
              <a:bodyPr rot="-5400000" vert="horz"/>
              <a:lstStyle/>
              <a:p>
                <a:pPr>
                  <a:defRPr/>
                </a:pPr>
                <a:r>
                  <a:rPr lang="en-US"/>
                  <a:t>CO2 (ppm)</a:t>
                </a:r>
              </a:p>
            </c:rich>
          </c:tx>
          <c:layout>
            <c:manualLayout>
              <c:xMode val="edge"/>
              <c:yMode val="edge"/>
              <c:x val="3.8888888888888903E-2"/>
              <c:y val="0.30606445027704898"/>
            </c:manualLayout>
          </c:layout>
          <c:overlay val="0"/>
        </c:title>
        <c:numFmt formatCode="0.000" sourceLinked="1"/>
        <c:majorTickMark val="out"/>
        <c:minorTickMark val="none"/>
        <c:tickLblPos val="nextTo"/>
        <c:crossAx val="2116929672"/>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tx>
            <c:v>Mon-Tues</c:v>
          </c:tx>
          <c:spPr>
            <a:ln w="47625">
              <a:noFill/>
            </a:ln>
          </c:spPr>
          <c:trendline>
            <c:trendlineType val="linear"/>
            <c:intercept val="0"/>
            <c:dispRSqr val="1"/>
            <c:dispEq val="1"/>
            <c:trendlineLbl>
              <c:layout>
                <c:manualLayout>
                  <c:x val="0.150962723541295"/>
                  <c:y val="0.123671521148352"/>
                </c:manualLayout>
              </c:layout>
              <c:numFmt formatCode="General" sourceLinked="0"/>
            </c:trendlineLbl>
          </c:trendline>
          <c:xVal>
            <c:numRef>
              <c:f>'2. Feb-March2019 6f calibration'!$L$9:$L$22</c:f>
              <c:numCache>
                <c:formatCode>0.00E+00</c:formatCode>
                <c:ptCount val="14"/>
                <c:pt idx="0">
                  <c:v>1.1352199999999999E-3</c:v>
                </c:pt>
                <c:pt idx="1">
                  <c:v>4.9697000000000001E-4</c:v>
                </c:pt>
                <c:pt idx="2">
                  <c:v>4.8585000000000002E-4</c:v>
                </c:pt>
                <c:pt idx="3">
                  <c:v>0.46637068000000004</c:v>
                </c:pt>
                <c:pt idx="4">
                  <c:v>0.49503550000000002</c:v>
                </c:pt>
                <c:pt idx="5">
                  <c:v>0.45632874000000001</c:v>
                </c:pt>
                <c:pt idx="6">
                  <c:v>0.52034002000000001</c:v>
                </c:pt>
                <c:pt idx="7">
                  <c:v>1.970791942</c:v>
                </c:pt>
                <c:pt idx="8">
                  <c:v>1.8762420039999999</c:v>
                </c:pt>
                <c:pt idx="9">
                  <c:v>1.784279028</c:v>
                </c:pt>
                <c:pt idx="11">
                  <c:v>0.29574536000000007</c:v>
                </c:pt>
                <c:pt idx="12">
                  <c:v>0.29791738000000001</c:v>
                </c:pt>
                <c:pt idx="13">
                  <c:v>0.29447916000000002</c:v>
                </c:pt>
              </c:numCache>
            </c:numRef>
          </c:xVal>
          <c:yVal>
            <c:numRef>
              <c:f>'2. Feb-March2019 6f calibration'!$R$9:$R$22</c:f>
              <c:numCache>
                <c:formatCode>0</c:formatCode>
                <c:ptCount val="14"/>
                <c:pt idx="0">
                  <c:v>0</c:v>
                </c:pt>
                <c:pt idx="1">
                  <c:v>0</c:v>
                </c:pt>
                <c:pt idx="2">
                  <c:v>0</c:v>
                </c:pt>
                <c:pt idx="4">
                  <c:v>95.385919999999999</c:v>
                </c:pt>
                <c:pt idx="5">
                  <c:v>95.385919999999999</c:v>
                </c:pt>
                <c:pt idx="6">
                  <c:v>95.385919999999999</c:v>
                </c:pt>
                <c:pt idx="7">
                  <c:v>446</c:v>
                </c:pt>
                <c:pt idx="8">
                  <c:v>446</c:v>
                </c:pt>
                <c:pt idx="9">
                  <c:v>446</c:v>
                </c:pt>
                <c:pt idx="11">
                  <c:v>95.385919999999999</c:v>
                </c:pt>
                <c:pt idx="12">
                  <c:v>95.385919999999999</c:v>
                </c:pt>
                <c:pt idx="13">
                  <c:v>95.385919999999999</c:v>
                </c:pt>
              </c:numCache>
            </c:numRef>
          </c:yVal>
          <c:smooth val="0"/>
          <c:extLst>
            <c:ext xmlns:c16="http://schemas.microsoft.com/office/drawing/2014/chart" uri="{C3380CC4-5D6E-409C-BE32-E72D297353CC}">
              <c16:uniqueId val="{00000001-214A-7D44-8D53-095BC356B0C0}"/>
            </c:ext>
          </c:extLst>
        </c:ser>
        <c:ser>
          <c:idx val="1"/>
          <c:order val="1"/>
          <c:tx>
            <c:v>Thurs</c:v>
          </c:tx>
          <c:spPr>
            <a:ln w="47625">
              <a:noFill/>
            </a:ln>
          </c:spPr>
          <c:trendline>
            <c:trendlineType val="linear"/>
            <c:intercept val="0"/>
            <c:dispRSqr val="0"/>
            <c:dispEq val="1"/>
            <c:trendlineLbl>
              <c:layout>
                <c:manualLayout>
                  <c:x val="-2.7082403056540302E-2"/>
                  <c:y val="0.13198557591805399"/>
                </c:manualLayout>
              </c:layout>
              <c:numFmt formatCode="General" sourceLinked="0"/>
            </c:trendlineLbl>
          </c:trendline>
          <c:xVal>
            <c:numRef>
              <c:f>'2. Feb-March2019 6f calibration'!$L$24:$L$30</c:f>
              <c:numCache>
                <c:formatCode>0.00E+00</c:formatCode>
                <c:ptCount val="7"/>
                <c:pt idx="0">
                  <c:v>3.6155999999999997E-4</c:v>
                </c:pt>
                <c:pt idx="1">
                  <c:v>2.1891599999999999E-4</c:v>
                </c:pt>
                <c:pt idx="2">
                  <c:v>2.69308E-3</c:v>
                </c:pt>
                <c:pt idx="3">
                  <c:v>0.31493316000000005</c:v>
                </c:pt>
                <c:pt idx="4">
                  <c:v>0.31195272000000002</c:v>
                </c:pt>
                <c:pt idx="5">
                  <c:v>1.356876668</c:v>
                </c:pt>
                <c:pt idx="6">
                  <c:v>1.3016747239999999</c:v>
                </c:pt>
              </c:numCache>
            </c:numRef>
          </c:xVal>
          <c:yVal>
            <c:numRef>
              <c:f>'2. Feb-March2019 6f calibration'!$R$24:$R$30</c:f>
              <c:numCache>
                <c:formatCode>General</c:formatCode>
                <c:ptCount val="7"/>
                <c:pt idx="0" formatCode="0">
                  <c:v>0</c:v>
                </c:pt>
                <c:pt idx="3" formatCode="0">
                  <c:v>95.385919999999999</c:v>
                </c:pt>
                <c:pt idx="4" formatCode="0">
                  <c:v>95.385919999999999</c:v>
                </c:pt>
                <c:pt idx="5" formatCode="0">
                  <c:v>446</c:v>
                </c:pt>
                <c:pt idx="6" formatCode="0">
                  <c:v>446</c:v>
                </c:pt>
              </c:numCache>
            </c:numRef>
          </c:yVal>
          <c:smooth val="0"/>
          <c:extLst>
            <c:ext xmlns:c16="http://schemas.microsoft.com/office/drawing/2014/chart" uri="{C3380CC4-5D6E-409C-BE32-E72D297353CC}">
              <c16:uniqueId val="{00000003-214A-7D44-8D53-095BC356B0C0}"/>
            </c:ext>
          </c:extLst>
        </c:ser>
        <c:dLbls>
          <c:showLegendKey val="0"/>
          <c:showVal val="0"/>
          <c:showCatName val="0"/>
          <c:showSerName val="0"/>
          <c:showPercent val="0"/>
          <c:showBubbleSize val="0"/>
        </c:dLbls>
        <c:axId val="2147440952"/>
        <c:axId val="2116205944"/>
      </c:scatterChart>
      <c:valAx>
        <c:axId val="2147440952"/>
        <c:scaling>
          <c:orientation val="minMax"/>
        </c:scaling>
        <c:delete val="0"/>
        <c:axPos val="b"/>
        <c:title>
          <c:tx>
            <c:rich>
              <a:bodyPr/>
              <a:lstStyle/>
              <a:p>
                <a:pPr>
                  <a:defRPr/>
                </a:pPr>
                <a:r>
                  <a:rPr lang="en-US"/>
                  <a:t>19F/30Si*SiO2</a:t>
                </a:r>
                <a:r>
                  <a:rPr lang="en-US" baseline="0"/>
                  <a:t> (wt%)</a:t>
                </a:r>
                <a:endParaRPr lang="en-US"/>
              </a:p>
            </c:rich>
          </c:tx>
          <c:overlay val="0"/>
        </c:title>
        <c:numFmt formatCode="#,##0.00" sourceLinked="0"/>
        <c:majorTickMark val="out"/>
        <c:minorTickMark val="none"/>
        <c:tickLblPos val="nextTo"/>
        <c:crossAx val="2116205944"/>
        <c:crosses val="autoZero"/>
        <c:crossBetween val="midCat"/>
      </c:valAx>
      <c:valAx>
        <c:axId val="2116205944"/>
        <c:scaling>
          <c:orientation val="minMax"/>
        </c:scaling>
        <c:delete val="0"/>
        <c:axPos val="l"/>
        <c:majorGridlines/>
        <c:title>
          <c:tx>
            <c:rich>
              <a:bodyPr rot="-5400000" vert="horz"/>
              <a:lstStyle/>
              <a:p>
                <a:pPr>
                  <a:defRPr/>
                </a:pPr>
                <a:r>
                  <a:rPr lang="en-US"/>
                  <a:t>F (ppm)</a:t>
                </a:r>
              </a:p>
            </c:rich>
          </c:tx>
          <c:layout>
            <c:manualLayout>
              <c:xMode val="edge"/>
              <c:yMode val="edge"/>
              <c:x val="3.8888888888888903E-2"/>
              <c:y val="0.30606445027704898"/>
            </c:manualLayout>
          </c:layout>
          <c:overlay val="0"/>
        </c:title>
        <c:numFmt formatCode="0" sourceLinked="1"/>
        <c:majorTickMark val="out"/>
        <c:minorTickMark val="none"/>
        <c:tickLblPos val="nextTo"/>
        <c:crossAx val="2147440952"/>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tx>
            <c:v>Mon-Tues</c:v>
          </c:tx>
          <c:spPr>
            <a:ln w="47625">
              <a:noFill/>
            </a:ln>
          </c:spPr>
          <c:trendline>
            <c:trendlineType val="linear"/>
            <c:intercept val="0"/>
            <c:dispRSqr val="1"/>
            <c:dispEq val="1"/>
            <c:trendlineLbl>
              <c:layout>
                <c:manualLayout>
                  <c:x val="-2.8192971906523701E-2"/>
                  <c:y val="0.17876228137412001"/>
                </c:manualLayout>
              </c:layout>
              <c:numFmt formatCode="General" sourceLinked="0"/>
            </c:trendlineLbl>
          </c:trendline>
          <c:xVal>
            <c:numRef>
              <c:f>'2. Feb-March2019 6f calibration'!$M$9:$M$22</c:f>
              <c:numCache>
                <c:formatCode>0.00E+00</c:formatCode>
                <c:ptCount val="14"/>
                <c:pt idx="0">
                  <c:v>6.6738200000000001E-6</c:v>
                </c:pt>
                <c:pt idx="1">
                  <c:v>5.2984400000000002E-6</c:v>
                </c:pt>
                <c:pt idx="2">
                  <c:v>3.6750599999999999E-6</c:v>
                </c:pt>
                <c:pt idx="3">
                  <c:v>5.342010140000001E-2</c:v>
                </c:pt>
                <c:pt idx="4">
                  <c:v>5.1153408600000005E-2</c:v>
                </c:pt>
                <c:pt idx="5">
                  <c:v>5.3207672000000004E-2</c:v>
                </c:pt>
                <c:pt idx="6">
                  <c:v>5.0557807600000004E-2</c:v>
                </c:pt>
                <c:pt idx="7">
                  <c:v>0.18462050599999999</c:v>
                </c:pt>
                <c:pt idx="8">
                  <c:v>0.19246192000000001</c:v>
                </c:pt>
                <c:pt idx="9">
                  <c:v>0.181429584</c:v>
                </c:pt>
                <c:pt idx="11">
                  <c:v>6.0757146000000005E-2</c:v>
                </c:pt>
                <c:pt idx="12">
                  <c:v>6.0826981800000006E-2</c:v>
                </c:pt>
                <c:pt idx="13">
                  <c:v>6.1116454600000002E-2</c:v>
                </c:pt>
              </c:numCache>
            </c:numRef>
          </c:xVal>
          <c:yVal>
            <c:numRef>
              <c:f>'2. Feb-March2019 6f calibration'!$S$9:$S$22</c:f>
              <c:numCache>
                <c:formatCode>General</c:formatCode>
                <c:ptCount val="14"/>
                <c:pt idx="0">
                  <c:v>0</c:v>
                </c:pt>
                <c:pt idx="1">
                  <c:v>0</c:v>
                </c:pt>
                <c:pt idx="2">
                  <c:v>0</c:v>
                </c:pt>
                <c:pt idx="4">
                  <c:v>302</c:v>
                </c:pt>
                <c:pt idx="5">
                  <c:v>302</c:v>
                </c:pt>
                <c:pt idx="6">
                  <c:v>302</c:v>
                </c:pt>
                <c:pt idx="7" formatCode="0">
                  <c:v>1095</c:v>
                </c:pt>
                <c:pt idx="8" formatCode="0">
                  <c:v>1095</c:v>
                </c:pt>
                <c:pt idx="9" formatCode="0">
                  <c:v>1095</c:v>
                </c:pt>
                <c:pt idx="11">
                  <c:v>302</c:v>
                </c:pt>
                <c:pt idx="12">
                  <c:v>302</c:v>
                </c:pt>
                <c:pt idx="13">
                  <c:v>302</c:v>
                </c:pt>
              </c:numCache>
            </c:numRef>
          </c:yVal>
          <c:smooth val="0"/>
          <c:extLst>
            <c:ext xmlns:c16="http://schemas.microsoft.com/office/drawing/2014/chart" uri="{C3380CC4-5D6E-409C-BE32-E72D297353CC}">
              <c16:uniqueId val="{00000001-B4D3-9147-9966-77CB53831DE8}"/>
            </c:ext>
          </c:extLst>
        </c:ser>
        <c:ser>
          <c:idx val="1"/>
          <c:order val="1"/>
          <c:tx>
            <c:v>Thurs</c:v>
          </c:tx>
          <c:spPr>
            <a:ln w="47625">
              <a:noFill/>
            </a:ln>
          </c:spPr>
          <c:trendline>
            <c:trendlineType val="linear"/>
            <c:intercept val="0"/>
            <c:dispRSqr val="0"/>
            <c:dispEq val="1"/>
            <c:trendlineLbl>
              <c:layout>
                <c:manualLayout>
                  <c:x val="0.12383941708181199"/>
                  <c:y val="0.14210891227092201"/>
                </c:manualLayout>
              </c:layout>
              <c:numFmt formatCode="General" sourceLinked="0"/>
            </c:trendlineLbl>
          </c:trendline>
          <c:xVal>
            <c:numRef>
              <c:f>'2. Feb-March2019 6f calibration'!$M$24:$M$30</c:f>
              <c:numCache>
                <c:formatCode>0.00E+00</c:formatCode>
                <c:ptCount val="7"/>
                <c:pt idx="0">
                  <c:v>0</c:v>
                </c:pt>
                <c:pt idx="1">
                  <c:v>0</c:v>
                </c:pt>
                <c:pt idx="2">
                  <c:v>2.31614E-6</c:v>
                </c:pt>
                <c:pt idx="3">
                  <c:v>5.8033160200000003E-2</c:v>
                </c:pt>
                <c:pt idx="4">
                  <c:v>5.6916079600000002E-2</c:v>
                </c:pt>
                <c:pt idx="5">
                  <c:v>0.24399984</c:v>
                </c:pt>
                <c:pt idx="6">
                  <c:v>0.23729588399999998</c:v>
                </c:pt>
              </c:numCache>
            </c:numRef>
          </c:xVal>
          <c:yVal>
            <c:numRef>
              <c:f>'2. Feb-March2019 6f calibration'!$S$24:$S$30</c:f>
              <c:numCache>
                <c:formatCode>General</c:formatCode>
                <c:ptCount val="7"/>
                <c:pt idx="0">
                  <c:v>0</c:v>
                </c:pt>
                <c:pt idx="3">
                  <c:v>302</c:v>
                </c:pt>
                <c:pt idx="4">
                  <c:v>302</c:v>
                </c:pt>
                <c:pt idx="5" formatCode="0">
                  <c:v>1095</c:v>
                </c:pt>
                <c:pt idx="6" formatCode="0">
                  <c:v>1095</c:v>
                </c:pt>
              </c:numCache>
            </c:numRef>
          </c:yVal>
          <c:smooth val="0"/>
          <c:extLst>
            <c:ext xmlns:c16="http://schemas.microsoft.com/office/drawing/2014/chart" uri="{C3380CC4-5D6E-409C-BE32-E72D297353CC}">
              <c16:uniqueId val="{00000003-B4D3-9147-9966-77CB53831DE8}"/>
            </c:ext>
          </c:extLst>
        </c:ser>
        <c:dLbls>
          <c:showLegendKey val="0"/>
          <c:showVal val="0"/>
          <c:showCatName val="0"/>
          <c:showSerName val="0"/>
          <c:showPercent val="0"/>
          <c:showBubbleSize val="0"/>
        </c:dLbls>
        <c:axId val="2076589704"/>
        <c:axId val="2108369992"/>
      </c:scatterChart>
      <c:valAx>
        <c:axId val="2076589704"/>
        <c:scaling>
          <c:orientation val="minMax"/>
        </c:scaling>
        <c:delete val="0"/>
        <c:axPos val="b"/>
        <c:title>
          <c:tx>
            <c:rich>
              <a:bodyPr/>
              <a:lstStyle/>
              <a:p>
                <a:pPr>
                  <a:defRPr/>
                </a:pPr>
                <a:r>
                  <a:rPr lang="en-US"/>
                  <a:t>31P/30Si*SiO2 (wt%)</a:t>
                </a:r>
              </a:p>
            </c:rich>
          </c:tx>
          <c:overlay val="0"/>
        </c:title>
        <c:numFmt formatCode="#,##0.00" sourceLinked="0"/>
        <c:majorTickMark val="out"/>
        <c:minorTickMark val="none"/>
        <c:tickLblPos val="nextTo"/>
        <c:crossAx val="2108369992"/>
        <c:crosses val="autoZero"/>
        <c:crossBetween val="midCat"/>
      </c:valAx>
      <c:valAx>
        <c:axId val="2108369992"/>
        <c:scaling>
          <c:orientation val="minMax"/>
        </c:scaling>
        <c:delete val="0"/>
        <c:axPos val="l"/>
        <c:majorGridlines/>
        <c:title>
          <c:tx>
            <c:rich>
              <a:bodyPr rot="-5400000" vert="horz"/>
              <a:lstStyle/>
              <a:p>
                <a:pPr>
                  <a:defRPr/>
                </a:pPr>
                <a:r>
                  <a:rPr lang="en-US"/>
                  <a:t>P (ppm)</a:t>
                </a:r>
              </a:p>
            </c:rich>
          </c:tx>
          <c:layout>
            <c:manualLayout>
              <c:xMode val="edge"/>
              <c:yMode val="edge"/>
              <c:x val="3.8888888888888903E-2"/>
              <c:y val="0.30606445027704898"/>
            </c:manualLayout>
          </c:layout>
          <c:overlay val="0"/>
        </c:title>
        <c:numFmt formatCode="General" sourceLinked="1"/>
        <c:majorTickMark val="out"/>
        <c:minorTickMark val="none"/>
        <c:tickLblPos val="nextTo"/>
        <c:crossAx val="2076589704"/>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tx>
            <c:v>Mon-Tues</c:v>
          </c:tx>
          <c:spPr>
            <a:ln w="47625">
              <a:noFill/>
            </a:ln>
          </c:spPr>
          <c:trendline>
            <c:trendlineType val="linear"/>
            <c:intercept val="0"/>
            <c:dispRSqr val="1"/>
            <c:dispEq val="1"/>
            <c:trendlineLbl>
              <c:layout>
                <c:manualLayout>
                  <c:x val="-5.3559273840769903E-2"/>
                  <c:y val="-1.8890347039953301E-3"/>
                </c:manualLayout>
              </c:layout>
              <c:numFmt formatCode="General" sourceLinked="0"/>
            </c:trendlineLbl>
          </c:trendline>
          <c:xVal>
            <c:numRef>
              <c:f>'2. Feb-March2019 6f calibration'!$N$9:$N$18</c:f>
              <c:numCache>
                <c:formatCode>0.00E+00</c:formatCode>
                <c:ptCount val="10"/>
                <c:pt idx="0">
                  <c:v>3.3619599999999998E-4</c:v>
                </c:pt>
                <c:pt idx="1">
                  <c:v>2.7298600000000002E-4</c:v>
                </c:pt>
                <c:pt idx="2">
                  <c:v>3.24908E-4</c:v>
                </c:pt>
                <c:pt idx="3">
                  <c:v>1.1693454400000001</c:v>
                </c:pt>
                <c:pt idx="4">
                  <c:v>1.1354405000000001</c:v>
                </c:pt>
                <c:pt idx="5">
                  <c:v>1.19649082</c:v>
                </c:pt>
                <c:pt idx="6">
                  <c:v>1.0642898000000001</c:v>
                </c:pt>
                <c:pt idx="7">
                  <c:v>0.75490973599999989</c:v>
                </c:pt>
                <c:pt idx="8">
                  <c:v>0.77889701399999989</c:v>
                </c:pt>
                <c:pt idx="9">
                  <c:v>0.72206437800000001</c:v>
                </c:pt>
              </c:numCache>
            </c:numRef>
          </c:xVal>
          <c:yVal>
            <c:numRef>
              <c:f>'2. Feb-March2019 6f calibration'!$T$9:$T$18</c:f>
              <c:numCache>
                <c:formatCode>0</c:formatCode>
                <c:ptCount val="10"/>
                <c:pt idx="0">
                  <c:v>0</c:v>
                </c:pt>
                <c:pt idx="1">
                  <c:v>0</c:v>
                </c:pt>
                <c:pt idx="2">
                  <c:v>0</c:v>
                </c:pt>
                <c:pt idx="4">
                  <c:v>950</c:v>
                </c:pt>
                <c:pt idx="5">
                  <c:v>950</c:v>
                </c:pt>
                <c:pt idx="6">
                  <c:v>950</c:v>
                </c:pt>
                <c:pt idx="7">
                  <c:v>643</c:v>
                </c:pt>
                <c:pt idx="8">
                  <c:v>643</c:v>
                </c:pt>
                <c:pt idx="9">
                  <c:v>643</c:v>
                </c:pt>
              </c:numCache>
            </c:numRef>
          </c:yVal>
          <c:smooth val="0"/>
          <c:extLst>
            <c:ext xmlns:c16="http://schemas.microsoft.com/office/drawing/2014/chart" uri="{C3380CC4-5D6E-409C-BE32-E72D297353CC}">
              <c16:uniqueId val="{00000001-A22D-A34C-8380-4E732EA570C9}"/>
            </c:ext>
          </c:extLst>
        </c:ser>
        <c:ser>
          <c:idx val="1"/>
          <c:order val="1"/>
          <c:tx>
            <c:v>Thurs</c:v>
          </c:tx>
          <c:spPr>
            <a:ln w="47625">
              <a:noFill/>
            </a:ln>
          </c:spPr>
          <c:marker>
            <c:spPr>
              <a:noFill/>
            </c:spPr>
          </c:marker>
          <c:trendline>
            <c:trendlineType val="linear"/>
            <c:intercept val="0"/>
            <c:dispRSqr val="0"/>
            <c:dispEq val="1"/>
            <c:trendlineLbl>
              <c:layout>
                <c:manualLayout>
                  <c:x val="0.10878148518727999"/>
                  <c:y val="0.109546597667771"/>
                </c:manualLayout>
              </c:layout>
              <c:numFmt formatCode="General" sourceLinked="0"/>
            </c:trendlineLbl>
          </c:trendline>
          <c:xVal>
            <c:numRef>
              <c:f>'2. Feb-March2019 6f calibration'!$N$24:$N$30</c:f>
              <c:numCache>
                <c:formatCode>0.00E+00</c:formatCode>
                <c:ptCount val="7"/>
                <c:pt idx="0">
                  <c:v>2.8335799999999999E-4</c:v>
                </c:pt>
                <c:pt idx="1">
                  <c:v>2.5825400000000002E-4</c:v>
                </c:pt>
                <c:pt idx="2">
                  <c:v>2.9517200000000001E-4</c:v>
                </c:pt>
                <c:pt idx="3">
                  <c:v>1.3093579399999999</c:v>
                </c:pt>
                <c:pt idx="4">
                  <c:v>1.30358212</c:v>
                </c:pt>
                <c:pt idx="5">
                  <c:v>1.1292441439999998</c:v>
                </c:pt>
                <c:pt idx="6">
                  <c:v>1.0506689479999998</c:v>
                </c:pt>
              </c:numCache>
            </c:numRef>
          </c:xVal>
          <c:yVal>
            <c:numRef>
              <c:f>'2. Feb-March2019 6f calibration'!$T$24:$T$30</c:f>
              <c:numCache>
                <c:formatCode>General</c:formatCode>
                <c:ptCount val="7"/>
                <c:pt idx="0" formatCode="0">
                  <c:v>0</c:v>
                </c:pt>
                <c:pt idx="3" formatCode="0">
                  <c:v>950</c:v>
                </c:pt>
                <c:pt idx="4" formatCode="0">
                  <c:v>950</c:v>
                </c:pt>
                <c:pt idx="5" formatCode="0">
                  <c:v>643</c:v>
                </c:pt>
                <c:pt idx="6" formatCode="0">
                  <c:v>643</c:v>
                </c:pt>
              </c:numCache>
            </c:numRef>
          </c:yVal>
          <c:smooth val="0"/>
          <c:extLst>
            <c:ext xmlns:c16="http://schemas.microsoft.com/office/drawing/2014/chart" uri="{C3380CC4-5D6E-409C-BE32-E72D297353CC}">
              <c16:uniqueId val="{00000003-A22D-A34C-8380-4E732EA570C9}"/>
            </c:ext>
          </c:extLst>
        </c:ser>
        <c:dLbls>
          <c:showLegendKey val="0"/>
          <c:showVal val="0"/>
          <c:showCatName val="0"/>
          <c:showSerName val="0"/>
          <c:showPercent val="0"/>
          <c:showBubbleSize val="0"/>
        </c:dLbls>
        <c:axId val="-2144282200"/>
        <c:axId val="-2144276760"/>
      </c:scatterChart>
      <c:valAx>
        <c:axId val="-2144282200"/>
        <c:scaling>
          <c:orientation val="minMax"/>
        </c:scaling>
        <c:delete val="0"/>
        <c:axPos val="b"/>
        <c:title>
          <c:tx>
            <c:rich>
              <a:bodyPr/>
              <a:lstStyle/>
              <a:p>
                <a:pPr>
                  <a:defRPr/>
                </a:pPr>
                <a:r>
                  <a:rPr lang="en-US"/>
                  <a:t>32S/30Si*SiO2 (wt%)</a:t>
                </a:r>
              </a:p>
            </c:rich>
          </c:tx>
          <c:overlay val="0"/>
        </c:title>
        <c:numFmt formatCode="#,##0.00" sourceLinked="0"/>
        <c:majorTickMark val="out"/>
        <c:minorTickMark val="none"/>
        <c:tickLblPos val="nextTo"/>
        <c:crossAx val="-2144276760"/>
        <c:crosses val="autoZero"/>
        <c:crossBetween val="midCat"/>
      </c:valAx>
      <c:valAx>
        <c:axId val="-2144276760"/>
        <c:scaling>
          <c:orientation val="minMax"/>
        </c:scaling>
        <c:delete val="0"/>
        <c:axPos val="l"/>
        <c:majorGridlines/>
        <c:title>
          <c:tx>
            <c:rich>
              <a:bodyPr rot="-5400000" vert="horz"/>
              <a:lstStyle/>
              <a:p>
                <a:pPr>
                  <a:defRPr/>
                </a:pPr>
                <a:r>
                  <a:rPr lang="en-US"/>
                  <a:t>S (ppm)</a:t>
                </a:r>
              </a:p>
            </c:rich>
          </c:tx>
          <c:layout>
            <c:manualLayout>
              <c:xMode val="edge"/>
              <c:yMode val="edge"/>
              <c:x val="3.8888888888888903E-2"/>
              <c:y val="0.30606445027704898"/>
            </c:manualLayout>
          </c:layout>
          <c:overlay val="0"/>
        </c:title>
        <c:numFmt formatCode="0" sourceLinked="1"/>
        <c:majorTickMark val="out"/>
        <c:minorTickMark val="none"/>
        <c:tickLblPos val="nextTo"/>
        <c:crossAx val="-2144282200"/>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tx>
            <c:v>Mon-Tues</c:v>
          </c:tx>
          <c:spPr>
            <a:ln w="47625">
              <a:noFill/>
            </a:ln>
          </c:spPr>
          <c:trendline>
            <c:trendlineType val="linear"/>
            <c:intercept val="0"/>
            <c:dispRSqr val="1"/>
            <c:dispEq val="1"/>
            <c:trendlineLbl>
              <c:layout>
                <c:manualLayout>
                  <c:x val="-5.3559273840769903E-2"/>
                  <c:y val="-1.8890347039953301E-3"/>
                </c:manualLayout>
              </c:layout>
              <c:numFmt formatCode="General" sourceLinked="0"/>
            </c:trendlineLbl>
          </c:trendline>
          <c:xVal>
            <c:numRef>
              <c:f>'2. Feb-March2019 6f calibration'!$O$13:$O$35</c:f>
              <c:numCache>
                <c:formatCode>0.00E+00</c:formatCode>
                <c:ptCount val="23"/>
                <c:pt idx="0">
                  <c:v>5.5681437200000003E-2</c:v>
                </c:pt>
                <c:pt idx="1">
                  <c:v>6.0909089999999999E-2</c:v>
                </c:pt>
                <c:pt idx="2">
                  <c:v>5.0674395400000002E-2</c:v>
                </c:pt>
                <c:pt idx="3">
                  <c:v>0.6669932919999999</c:v>
                </c:pt>
                <c:pt idx="4">
                  <c:v>0.69839921199999999</c:v>
                </c:pt>
                <c:pt idx="5">
                  <c:v>0.63663423600000002</c:v>
                </c:pt>
                <c:pt idx="7">
                  <c:v>8.5607879400000003E-2</c:v>
                </c:pt>
                <c:pt idx="8">
                  <c:v>8.5929396800000016E-2</c:v>
                </c:pt>
                <c:pt idx="9">
                  <c:v>8.3736338399999999E-2</c:v>
                </c:pt>
                <c:pt idx="11">
                  <c:v>4.3367199999999997</c:v>
                </c:pt>
                <c:pt idx="12">
                  <c:v>1.114788E-3</c:v>
                </c:pt>
                <c:pt idx="13">
                  <c:v>1.000604E-3</c:v>
                </c:pt>
                <c:pt idx="14">
                  <c:v>6.1817052800000008E-2</c:v>
                </c:pt>
                <c:pt idx="15">
                  <c:v>6.2103798400000007E-2</c:v>
                </c:pt>
                <c:pt idx="16">
                  <c:v>1.0330031179999999</c:v>
                </c:pt>
                <c:pt idx="17">
                  <c:v>0.92168322399999991</c:v>
                </c:pt>
                <c:pt idx="20">
                  <c:v>1.91220848E-4</c:v>
                </c:pt>
                <c:pt idx="21">
                  <c:v>2.7625619000000001E-4</c:v>
                </c:pt>
                <c:pt idx="22">
                  <c:v>1.6535575000000002E-4</c:v>
                </c:pt>
              </c:numCache>
            </c:numRef>
          </c:xVal>
          <c:yVal>
            <c:numRef>
              <c:f>'2. Feb-March2019 6f calibration'!$U$13:$U$35</c:f>
              <c:numCache>
                <c:formatCode>0</c:formatCode>
                <c:ptCount val="23"/>
                <c:pt idx="0">
                  <c:v>41.967131387999999</c:v>
                </c:pt>
                <c:pt idx="1">
                  <c:v>41.967131387999999</c:v>
                </c:pt>
                <c:pt idx="2">
                  <c:v>41.967131387999999</c:v>
                </c:pt>
                <c:pt idx="3">
                  <c:v>588</c:v>
                </c:pt>
                <c:pt idx="4">
                  <c:v>588</c:v>
                </c:pt>
                <c:pt idx="5">
                  <c:v>588</c:v>
                </c:pt>
                <c:pt idx="7">
                  <c:v>41.967131387999999</c:v>
                </c:pt>
                <c:pt idx="8">
                  <c:v>41.967131387999999</c:v>
                </c:pt>
                <c:pt idx="9">
                  <c:v>41.967131387999999</c:v>
                </c:pt>
                <c:pt idx="14">
                  <c:v>41.967131387999999</c:v>
                </c:pt>
                <c:pt idx="15">
                  <c:v>41.967131387999999</c:v>
                </c:pt>
                <c:pt idx="16">
                  <c:v>588</c:v>
                </c:pt>
                <c:pt idx="17">
                  <c:v>588</c:v>
                </c:pt>
                <c:pt idx="20">
                  <c:v>0</c:v>
                </c:pt>
                <c:pt idx="22">
                  <c:v>0</c:v>
                </c:pt>
              </c:numCache>
            </c:numRef>
          </c:yVal>
          <c:smooth val="0"/>
          <c:extLst>
            <c:ext xmlns:c16="http://schemas.microsoft.com/office/drawing/2014/chart" uri="{C3380CC4-5D6E-409C-BE32-E72D297353CC}">
              <c16:uniqueId val="{00000001-E266-2D44-83E3-2FD2A841710F}"/>
            </c:ext>
          </c:extLst>
        </c:ser>
        <c:ser>
          <c:idx val="1"/>
          <c:order val="1"/>
          <c:tx>
            <c:v>Thurs</c:v>
          </c:tx>
          <c:spPr>
            <a:ln w="47625">
              <a:noFill/>
            </a:ln>
          </c:spPr>
          <c:trendline>
            <c:trendlineType val="linear"/>
            <c:intercept val="0"/>
            <c:dispRSqr val="0"/>
            <c:dispEq val="1"/>
            <c:trendlineLbl>
              <c:layout>
                <c:manualLayout>
                  <c:x val="0.121528348522925"/>
                  <c:y val="7.55759332232364E-2"/>
                </c:manualLayout>
              </c:layout>
              <c:numFmt formatCode="General" sourceLinked="0"/>
            </c:trendlineLbl>
          </c:trendline>
          <c:xVal>
            <c:numRef>
              <c:f>'2. Feb-March2019 6f calibration'!$O$24:$O$30</c:f>
              <c:numCache>
                <c:formatCode>0.00E+00</c:formatCode>
                <c:ptCount val="7"/>
                <c:pt idx="0">
                  <c:v>4.3367199999999997</c:v>
                </c:pt>
                <c:pt idx="1">
                  <c:v>1.114788E-3</c:v>
                </c:pt>
                <c:pt idx="2">
                  <c:v>1.000604E-3</c:v>
                </c:pt>
                <c:pt idx="3">
                  <c:v>6.1817052800000008E-2</c:v>
                </c:pt>
                <c:pt idx="4">
                  <c:v>6.2103798400000007E-2</c:v>
                </c:pt>
                <c:pt idx="5">
                  <c:v>1.0330031179999999</c:v>
                </c:pt>
                <c:pt idx="6">
                  <c:v>0.92168322399999991</c:v>
                </c:pt>
              </c:numCache>
            </c:numRef>
          </c:xVal>
          <c:yVal>
            <c:numRef>
              <c:f>'2. Feb-March2019 6f calibration'!$U$24:$U$30</c:f>
              <c:numCache>
                <c:formatCode>General</c:formatCode>
                <c:ptCount val="7"/>
                <c:pt idx="3" formatCode="0">
                  <c:v>41.967131387999999</c:v>
                </c:pt>
                <c:pt idx="4" formatCode="0">
                  <c:v>41.967131387999999</c:v>
                </c:pt>
                <c:pt idx="5" formatCode="0">
                  <c:v>588</c:v>
                </c:pt>
                <c:pt idx="6" formatCode="0">
                  <c:v>588</c:v>
                </c:pt>
              </c:numCache>
            </c:numRef>
          </c:yVal>
          <c:smooth val="0"/>
          <c:extLst>
            <c:ext xmlns:c16="http://schemas.microsoft.com/office/drawing/2014/chart" uri="{C3380CC4-5D6E-409C-BE32-E72D297353CC}">
              <c16:uniqueId val="{00000003-E266-2D44-83E3-2FD2A841710F}"/>
            </c:ext>
          </c:extLst>
        </c:ser>
        <c:dLbls>
          <c:showLegendKey val="0"/>
          <c:showVal val="0"/>
          <c:showCatName val="0"/>
          <c:showSerName val="0"/>
          <c:showPercent val="0"/>
          <c:showBubbleSize val="0"/>
        </c:dLbls>
        <c:axId val="2107190024"/>
        <c:axId val="2144405912"/>
      </c:scatterChart>
      <c:valAx>
        <c:axId val="2107190024"/>
        <c:scaling>
          <c:orientation val="minMax"/>
        </c:scaling>
        <c:delete val="0"/>
        <c:axPos val="b"/>
        <c:title>
          <c:tx>
            <c:rich>
              <a:bodyPr/>
              <a:lstStyle/>
              <a:p>
                <a:pPr>
                  <a:defRPr/>
                </a:pPr>
                <a:r>
                  <a:rPr lang="en-US"/>
                  <a:t>35Cl/30Si*SiO2</a:t>
                </a:r>
                <a:r>
                  <a:rPr lang="en-US" baseline="0"/>
                  <a:t> (wt%)</a:t>
                </a:r>
                <a:endParaRPr lang="en-US"/>
              </a:p>
            </c:rich>
          </c:tx>
          <c:overlay val="0"/>
        </c:title>
        <c:numFmt formatCode="#,##0.00" sourceLinked="0"/>
        <c:majorTickMark val="out"/>
        <c:minorTickMark val="none"/>
        <c:tickLblPos val="nextTo"/>
        <c:crossAx val="2144405912"/>
        <c:crosses val="autoZero"/>
        <c:crossBetween val="midCat"/>
      </c:valAx>
      <c:valAx>
        <c:axId val="2144405912"/>
        <c:scaling>
          <c:orientation val="minMax"/>
        </c:scaling>
        <c:delete val="0"/>
        <c:axPos val="l"/>
        <c:majorGridlines/>
        <c:title>
          <c:tx>
            <c:rich>
              <a:bodyPr rot="-5400000" vert="horz"/>
              <a:lstStyle/>
              <a:p>
                <a:pPr>
                  <a:defRPr/>
                </a:pPr>
                <a:endParaRPr lang="en-US"/>
              </a:p>
              <a:p>
                <a:pPr>
                  <a:defRPr/>
                </a:pPr>
                <a:r>
                  <a:rPr lang="en-US"/>
                  <a:t>Cl (ppm)</a:t>
                </a:r>
              </a:p>
            </c:rich>
          </c:tx>
          <c:layout>
            <c:manualLayout>
              <c:xMode val="edge"/>
              <c:yMode val="edge"/>
              <c:x val="3.8888888888888903E-2"/>
              <c:y val="0.30606445027704898"/>
            </c:manualLayout>
          </c:layout>
          <c:overlay val="0"/>
        </c:title>
        <c:numFmt formatCode="0" sourceLinked="1"/>
        <c:majorTickMark val="out"/>
        <c:minorTickMark val="none"/>
        <c:tickLblPos val="nextTo"/>
        <c:crossAx val="2107190024"/>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tx>
            <c:v>Mon-Tues</c:v>
          </c:tx>
          <c:spPr>
            <a:ln w="47625">
              <a:noFill/>
            </a:ln>
          </c:spPr>
          <c:trendline>
            <c:trendlineType val="linear"/>
            <c:intercept val="0"/>
            <c:dispRSqr val="1"/>
            <c:dispEq val="1"/>
            <c:trendlineLbl>
              <c:layout>
                <c:manualLayout>
                  <c:x val="-6.6552055993000903E-2"/>
                  <c:y val="-9.2592592592592605E-3"/>
                </c:manualLayout>
              </c:layout>
              <c:numFmt formatCode="General" sourceLinked="0"/>
            </c:trendlineLbl>
          </c:trendline>
          <c:xVal>
            <c:numRef>
              <c:f>'2. Feb-March2019 6f calibration'!$K$66:$K$73</c:f>
              <c:numCache>
                <c:formatCode>0.00E+00</c:formatCode>
                <c:ptCount val="8"/>
                <c:pt idx="0">
                  <c:v>6.5766076561333334E-2</c:v>
                </c:pt>
                <c:pt idx="1">
                  <c:v>6.7900643601333341E-2</c:v>
                </c:pt>
                <c:pt idx="2">
                  <c:v>7.3968763321333342E-2</c:v>
                </c:pt>
                <c:pt idx="3">
                  <c:v>7.3166157021333333E-2</c:v>
                </c:pt>
                <c:pt idx="4">
                  <c:v>7.5196710801333333E-2</c:v>
                </c:pt>
                <c:pt idx="5">
                  <c:v>5.7321046001333323E-2</c:v>
                </c:pt>
                <c:pt idx="6">
                  <c:v>5.5561881041333333E-2</c:v>
                </c:pt>
                <c:pt idx="7">
                  <c:v>5.6252926881333327E-2</c:v>
                </c:pt>
              </c:numCache>
            </c:numRef>
          </c:xVal>
          <c:yVal>
            <c:numRef>
              <c:f>'2. Feb-March2019 6f calibration'!$V$66:$V$73</c:f>
              <c:numCache>
                <c:formatCode>0</c:formatCode>
                <c:ptCount val="8"/>
                <c:pt idx="2">
                  <c:v>263</c:v>
                </c:pt>
                <c:pt idx="3">
                  <c:v>263</c:v>
                </c:pt>
                <c:pt idx="4">
                  <c:v>263</c:v>
                </c:pt>
                <c:pt idx="5">
                  <c:v>217</c:v>
                </c:pt>
                <c:pt idx="6">
                  <c:v>217</c:v>
                </c:pt>
                <c:pt idx="7">
                  <c:v>217</c:v>
                </c:pt>
              </c:numCache>
            </c:numRef>
          </c:yVal>
          <c:smooth val="0"/>
          <c:extLst>
            <c:ext xmlns:c16="http://schemas.microsoft.com/office/drawing/2014/chart" uri="{C3380CC4-5D6E-409C-BE32-E72D297353CC}">
              <c16:uniqueId val="{00000001-5EBC-C946-955E-753C7A9CD6D6}"/>
            </c:ext>
          </c:extLst>
        </c:ser>
        <c:ser>
          <c:idx val="1"/>
          <c:order val="1"/>
          <c:tx>
            <c:v>Thurs</c:v>
          </c:tx>
          <c:spPr>
            <a:ln w="47625">
              <a:noFill/>
            </a:ln>
          </c:spPr>
          <c:marker>
            <c:spPr>
              <a:noFill/>
            </c:spPr>
          </c:marker>
          <c:trendline>
            <c:trendlineType val="linear"/>
            <c:intercept val="0"/>
            <c:dispRSqr val="1"/>
            <c:dispEq val="1"/>
            <c:trendlineLbl>
              <c:layout>
                <c:manualLayout>
                  <c:x val="0.18185491622664701"/>
                  <c:y val="6.9710787570985394E-2"/>
                </c:manualLayout>
              </c:layout>
              <c:numFmt formatCode="General" sourceLinked="0"/>
            </c:trendlineLbl>
          </c:trendline>
          <c:xVal>
            <c:numRef>
              <c:f>'2. Feb-March2019 6f calibration'!$K$75:$K$80</c:f>
              <c:numCache>
                <c:formatCode>0.00E+00</c:formatCode>
                <c:ptCount val="6"/>
                <c:pt idx="0">
                  <c:v>6.7467126507999992E-2</c:v>
                </c:pt>
                <c:pt idx="1">
                  <c:v>6.6977301448000001E-2</c:v>
                </c:pt>
                <c:pt idx="2">
                  <c:v>6.0610600447999992E-2</c:v>
                </c:pt>
                <c:pt idx="3">
                  <c:v>7.0073630607999982E-2</c:v>
                </c:pt>
                <c:pt idx="4">
                  <c:v>5.5698039887999998E-2</c:v>
                </c:pt>
                <c:pt idx="5">
                  <c:v>5.7767568527999996E-2</c:v>
                </c:pt>
              </c:numCache>
            </c:numRef>
          </c:xVal>
          <c:yVal>
            <c:numRef>
              <c:f>'2. Feb-March2019 6f calibration'!$V$75:$V$80</c:f>
              <c:numCache>
                <c:formatCode>0</c:formatCode>
                <c:ptCount val="6"/>
                <c:pt idx="0">
                  <c:v>263</c:v>
                </c:pt>
                <c:pt idx="1">
                  <c:v>263</c:v>
                </c:pt>
                <c:pt idx="2">
                  <c:v>217</c:v>
                </c:pt>
                <c:pt idx="3">
                  <c:v>217</c:v>
                </c:pt>
                <c:pt idx="4">
                  <c:v>217</c:v>
                </c:pt>
                <c:pt idx="5">
                  <c:v>217</c:v>
                </c:pt>
              </c:numCache>
            </c:numRef>
          </c:yVal>
          <c:smooth val="0"/>
          <c:extLst>
            <c:ext xmlns:c16="http://schemas.microsoft.com/office/drawing/2014/chart" uri="{C3380CC4-5D6E-409C-BE32-E72D297353CC}">
              <c16:uniqueId val="{00000003-5EBC-C946-955E-753C7A9CD6D6}"/>
            </c:ext>
          </c:extLst>
        </c:ser>
        <c:dLbls>
          <c:showLegendKey val="0"/>
          <c:showVal val="0"/>
          <c:showCatName val="0"/>
          <c:showSerName val="0"/>
          <c:showPercent val="0"/>
          <c:showBubbleSize val="0"/>
        </c:dLbls>
        <c:axId val="-2141316008"/>
        <c:axId val="2118553688"/>
      </c:scatterChart>
      <c:valAx>
        <c:axId val="-2141316008"/>
        <c:scaling>
          <c:orientation val="minMax"/>
        </c:scaling>
        <c:delete val="0"/>
        <c:axPos val="b"/>
        <c:title>
          <c:tx>
            <c:rich>
              <a:bodyPr/>
              <a:lstStyle/>
              <a:p>
                <a:pPr>
                  <a:defRPr/>
                </a:pPr>
                <a:r>
                  <a:rPr lang="en-US"/>
                  <a:t>16O1H/30Si*(SiO2/50)</a:t>
                </a:r>
              </a:p>
            </c:rich>
          </c:tx>
          <c:overlay val="0"/>
        </c:title>
        <c:numFmt formatCode="#,##0.00" sourceLinked="0"/>
        <c:majorTickMark val="out"/>
        <c:minorTickMark val="none"/>
        <c:tickLblPos val="nextTo"/>
        <c:crossAx val="2118553688"/>
        <c:crosses val="autoZero"/>
        <c:crossBetween val="midCat"/>
      </c:valAx>
      <c:valAx>
        <c:axId val="2118553688"/>
        <c:scaling>
          <c:orientation val="minMax"/>
        </c:scaling>
        <c:delete val="0"/>
        <c:axPos val="l"/>
        <c:majorGridlines/>
        <c:title>
          <c:tx>
            <c:rich>
              <a:bodyPr rot="-5400000" vert="horz"/>
              <a:lstStyle/>
              <a:p>
                <a:pPr>
                  <a:defRPr/>
                </a:pPr>
                <a:r>
                  <a:rPr lang="en-US"/>
                  <a:t>H2O in opx (ppm)</a:t>
                </a:r>
              </a:p>
            </c:rich>
          </c:tx>
          <c:overlay val="0"/>
        </c:title>
        <c:numFmt formatCode="0" sourceLinked="1"/>
        <c:majorTickMark val="out"/>
        <c:minorTickMark val="none"/>
        <c:tickLblPos val="nextTo"/>
        <c:crossAx val="-2141316008"/>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trendline>
            <c:trendlineType val="linear"/>
            <c:intercept val="0"/>
            <c:dispRSqr val="1"/>
            <c:dispEq val="1"/>
            <c:trendlineLbl>
              <c:numFmt formatCode="General" sourceLinked="0"/>
            </c:trendlineLbl>
          </c:trendline>
          <c:xVal>
            <c:numRef>
              <c:f>'2. Feb-March2019 6f calibration'!$K$33:$K$73</c:f>
              <c:numCache>
                <c:formatCode>0.00E+00</c:formatCode>
                <c:ptCount val="41"/>
                <c:pt idx="0">
                  <c:v>7.9737040600000016E-4</c:v>
                </c:pt>
                <c:pt idx="1">
                  <c:v>9.6161254000000005E-4</c:v>
                </c:pt>
                <c:pt idx="2">
                  <c:v>7.9577001000000007E-4</c:v>
                </c:pt>
                <c:pt idx="3">
                  <c:v>1.1756238013333332E-3</c:v>
                </c:pt>
                <c:pt idx="4">
                  <c:v>1.1060825813333335E-3</c:v>
                </c:pt>
                <c:pt idx="5">
                  <c:v>1.1115225613333338E-3</c:v>
                </c:pt>
                <c:pt idx="6">
                  <c:v>4.8435695681333338E-2</c:v>
                </c:pt>
                <c:pt idx="7">
                  <c:v>3.6666895681333335E-2</c:v>
                </c:pt>
                <c:pt idx="8">
                  <c:v>3.7643055681333339E-2</c:v>
                </c:pt>
                <c:pt idx="9">
                  <c:v>3.5023615681333338E-2</c:v>
                </c:pt>
                <c:pt idx="10">
                  <c:v>3.3880415681333341E-2</c:v>
                </c:pt>
                <c:pt idx="11">
                  <c:v>3.5688575681333337E-2</c:v>
                </c:pt>
                <c:pt idx="12">
                  <c:v>2.8395680741333335E-2</c:v>
                </c:pt>
                <c:pt idx="13">
                  <c:v>2.6412066901333332E-2</c:v>
                </c:pt>
                <c:pt idx="14">
                  <c:v>2.6625229981333334E-2</c:v>
                </c:pt>
                <c:pt idx="15">
                  <c:v>4.5523118341333331E-2</c:v>
                </c:pt>
                <c:pt idx="16">
                  <c:v>4.0984898941333336E-2</c:v>
                </c:pt>
                <c:pt idx="17">
                  <c:v>7.1805177001333334E-2</c:v>
                </c:pt>
                <c:pt idx="18">
                  <c:v>8.5678168133333332E-4</c:v>
                </c:pt>
                <c:pt idx="19">
                  <c:v>1.0624156813333332E-3</c:v>
                </c:pt>
                <c:pt idx="20">
                  <c:v>1.2107556813333335E-3</c:v>
                </c:pt>
                <c:pt idx="22">
                  <c:v>4.3175276813333333E-3</c:v>
                </c:pt>
                <c:pt idx="23">
                  <c:v>4.0839996813333331E-3</c:v>
                </c:pt>
                <c:pt idx="24">
                  <c:v>3.8328476813333338E-3</c:v>
                </c:pt>
                <c:pt idx="26">
                  <c:v>2.0697115148E-2</c:v>
                </c:pt>
                <c:pt idx="27">
                  <c:v>1.9830314147999996E-2</c:v>
                </c:pt>
                <c:pt idx="28">
                  <c:v>4.8771420480000008E-3</c:v>
                </c:pt>
                <c:pt idx="29">
                  <c:v>4.5620540480000001E-3</c:v>
                </c:pt>
                <c:pt idx="30">
                  <c:v>4.2212195200000001E-4</c:v>
                </c:pt>
                <c:pt idx="33">
                  <c:v>6.5766076561333334E-2</c:v>
                </c:pt>
                <c:pt idx="34">
                  <c:v>6.7900643601333341E-2</c:v>
                </c:pt>
                <c:pt idx="35">
                  <c:v>7.3968763321333342E-2</c:v>
                </c:pt>
                <c:pt idx="36">
                  <c:v>7.3166157021333333E-2</c:v>
                </c:pt>
                <c:pt idx="37">
                  <c:v>7.5196710801333333E-2</c:v>
                </c:pt>
                <c:pt idx="38">
                  <c:v>5.7321046001333323E-2</c:v>
                </c:pt>
                <c:pt idx="39">
                  <c:v>5.5561881041333333E-2</c:v>
                </c:pt>
                <c:pt idx="40">
                  <c:v>5.6252926881333327E-2</c:v>
                </c:pt>
              </c:numCache>
            </c:numRef>
          </c:xVal>
          <c:yVal>
            <c:numRef>
              <c:f>'2. Feb-March2019 6f calibration'!$V$33:$V$73</c:f>
              <c:numCache>
                <c:formatCode>0</c:formatCode>
                <c:ptCount val="41"/>
                <c:pt idx="0">
                  <c:v>0</c:v>
                </c:pt>
                <c:pt idx="1">
                  <c:v>0</c:v>
                </c:pt>
                <c:pt idx="2">
                  <c:v>0</c:v>
                </c:pt>
                <c:pt idx="6">
                  <c:v>120</c:v>
                </c:pt>
                <c:pt idx="7">
                  <c:v>120</c:v>
                </c:pt>
                <c:pt idx="8">
                  <c:v>120</c:v>
                </c:pt>
                <c:pt idx="9">
                  <c:v>220</c:v>
                </c:pt>
                <c:pt idx="10">
                  <c:v>220</c:v>
                </c:pt>
                <c:pt idx="11">
                  <c:v>220</c:v>
                </c:pt>
                <c:pt idx="12">
                  <c:v>114</c:v>
                </c:pt>
                <c:pt idx="13">
                  <c:v>114</c:v>
                </c:pt>
                <c:pt idx="14">
                  <c:v>114</c:v>
                </c:pt>
                <c:pt idx="15">
                  <c:v>243</c:v>
                </c:pt>
                <c:pt idx="16">
                  <c:v>243</c:v>
                </c:pt>
                <c:pt idx="17">
                  <c:v>243</c:v>
                </c:pt>
                <c:pt idx="22">
                  <c:v>22</c:v>
                </c:pt>
                <c:pt idx="23">
                  <c:v>22</c:v>
                </c:pt>
                <c:pt idx="24">
                  <c:v>22</c:v>
                </c:pt>
                <c:pt idx="26">
                  <c:v>114</c:v>
                </c:pt>
                <c:pt idx="27">
                  <c:v>114</c:v>
                </c:pt>
                <c:pt idx="28">
                  <c:v>22</c:v>
                </c:pt>
                <c:pt idx="29">
                  <c:v>22</c:v>
                </c:pt>
                <c:pt idx="30">
                  <c:v>0</c:v>
                </c:pt>
                <c:pt idx="35">
                  <c:v>263</c:v>
                </c:pt>
                <c:pt idx="36">
                  <c:v>263</c:v>
                </c:pt>
                <c:pt idx="37">
                  <c:v>263</c:v>
                </c:pt>
                <c:pt idx="38">
                  <c:v>217</c:v>
                </c:pt>
                <c:pt idx="39">
                  <c:v>217</c:v>
                </c:pt>
                <c:pt idx="40">
                  <c:v>217</c:v>
                </c:pt>
              </c:numCache>
            </c:numRef>
          </c:yVal>
          <c:smooth val="0"/>
          <c:extLst>
            <c:ext xmlns:c16="http://schemas.microsoft.com/office/drawing/2014/chart" uri="{C3380CC4-5D6E-409C-BE32-E72D297353CC}">
              <c16:uniqueId val="{00000001-5445-304B-AEE9-B542AF4D17C5}"/>
            </c:ext>
          </c:extLst>
        </c:ser>
        <c:dLbls>
          <c:showLegendKey val="0"/>
          <c:showVal val="0"/>
          <c:showCatName val="0"/>
          <c:showSerName val="0"/>
          <c:showPercent val="0"/>
          <c:showBubbleSize val="0"/>
        </c:dLbls>
        <c:axId val="2141755448"/>
        <c:axId val="2142298024"/>
      </c:scatterChart>
      <c:valAx>
        <c:axId val="2141755448"/>
        <c:scaling>
          <c:orientation val="minMax"/>
        </c:scaling>
        <c:delete val="0"/>
        <c:axPos val="b"/>
        <c:title>
          <c:tx>
            <c:rich>
              <a:bodyPr/>
              <a:lstStyle/>
              <a:p>
                <a:pPr>
                  <a:defRPr/>
                </a:pPr>
                <a:r>
                  <a:rPr lang="en-US"/>
                  <a:t>16O1H/30Si*(SiO2/50)</a:t>
                </a:r>
              </a:p>
            </c:rich>
          </c:tx>
          <c:overlay val="0"/>
        </c:title>
        <c:numFmt formatCode="#,##0.00" sourceLinked="0"/>
        <c:majorTickMark val="out"/>
        <c:minorTickMark val="none"/>
        <c:tickLblPos val="nextTo"/>
        <c:crossAx val="2142298024"/>
        <c:crosses val="autoZero"/>
        <c:crossBetween val="midCat"/>
      </c:valAx>
      <c:valAx>
        <c:axId val="2142298024"/>
        <c:scaling>
          <c:orientation val="minMax"/>
        </c:scaling>
        <c:delete val="0"/>
        <c:axPos val="l"/>
        <c:majorGridlines/>
        <c:title>
          <c:tx>
            <c:rich>
              <a:bodyPr rot="-5400000" vert="horz"/>
              <a:lstStyle/>
              <a:p>
                <a:pPr>
                  <a:defRPr/>
                </a:pPr>
                <a:r>
                  <a:rPr lang="en-US"/>
                  <a:t>H2O in ol and opx (ppm)</a:t>
                </a:r>
              </a:p>
            </c:rich>
          </c:tx>
          <c:overlay val="0"/>
        </c:title>
        <c:numFmt formatCode="0" sourceLinked="1"/>
        <c:majorTickMark val="out"/>
        <c:minorTickMark val="none"/>
        <c:tickLblPos val="nextTo"/>
        <c:crossAx val="2141755448"/>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tx>
            <c:v>Monday and Tuesday</c:v>
          </c:tx>
          <c:spPr>
            <a:ln w="47625">
              <a:noFill/>
            </a:ln>
          </c:spPr>
          <c:trendline>
            <c:trendlineType val="linear"/>
            <c:intercept val="0"/>
            <c:dispRSqr val="1"/>
            <c:dispEq val="1"/>
            <c:trendlineLbl>
              <c:layout>
                <c:manualLayout>
                  <c:x val="-6.6552055993000903E-2"/>
                  <c:y val="-9.2592592592592605E-3"/>
                </c:manualLayout>
              </c:layout>
              <c:numFmt formatCode="General" sourceLinked="0"/>
            </c:trendlineLbl>
          </c:trendline>
          <c:xVal>
            <c:numRef>
              <c:f>'2. Feb-March2019 6f calibration'!$K$83:$K$103</c:f>
              <c:numCache>
                <c:formatCode>0.00E+00</c:formatCode>
                <c:ptCount val="21"/>
                <c:pt idx="0">
                  <c:v>1.3186803168E-2</c:v>
                </c:pt>
                <c:pt idx="1">
                  <c:v>1.1896063168000001E-2</c:v>
                </c:pt>
                <c:pt idx="2">
                  <c:v>1.2390403168000002E-2</c:v>
                </c:pt>
                <c:pt idx="3">
                  <c:v>1.2881188320000004E-3</c:v>
                </c:pt>
                <c:pt idx="4">
                  <c:v>1.2953717040000002E-3</c:v>
                </c:pt>
                <c:pt idx="5">
                  <c:v>1.2699099600000001E-3</c:v>
                </c:pt>
                <c:pt idx="6">
                  <c:v>5.9487479128000009E-2</c:v>
                </c:pt>
                <c:pt idx="7">
                  <c:v>5.9670444328000005E-2</c:v>
                </c:pt>
                <c:pt idx="8">
                  <c:v>6.1942499608000003E-2</c:v>
                </c:pt>
                <c:pt idx="9">
                  <c:v>2.3770673167999998E-2</c:v>
                </c:pt>
                <c:pt idx="10">
                  <c:v>2.2168743168E-2</c:v>
                </c:pt>
                <c:pt idx="11">
                  <c:v>2.2822253168E-2</c:v>
                </c:pt>
                <c:pt idx="12">
                  <c:v>6.895573704800001E-2</c:v>
                </c:pt>
                <c:pt idx="13">
                  <c:v>7.099394852800002E-2</c:v>
                </c:pt>
                <c:pt idx="14">
                  <c:v>7.1177484688000003E-2</c:v>
                </c:pt>
                <c:pt idx="15">
                  <c:v>7.4886162388000013E-2</c:v>
                </c:pt>
                <c:pt idx="16">
                  <c:v>6.8765883748000009E-2</c:v>
                </c:pt>
                <c:pt idx="17">
                  <c:v>6.8562711828000014E-2</c:v>
                </c:pt>
                <c:pt idx="18">
                  <c:v>1.6075953168E-2</c:v>
                </c:pt>
                <c:pt idx="19">
                  <c:v>1.5526173168000002E-2</c:v>
                </c:pt>
                <c:pt idx="20">
                  <c:v>1.5263933168000001E-2</c:v>
                </c:pt>
              </c:numCache>
            </c:numRef>
          </c:xVal>
          <c:yVal>
            <c:numRef>
              <c:f>'2. Feb-March2019 6f calibration'!$V$83:$V$103</c:f>
              <c:numCache>
                <c:formatCode>0</c:formatCode>
                <c:ptCount val="21"/>
                <c:pt idx="0">
                  <c:v>144</c:v>
                </c:pt>
                <c:pt idx="1">
                  <c:v>144</c:v>
                </c:pt>
                <c:pt idx="2">
                  <c:v>144</c:v>
                </c:pt>
                <c:pt idx="6">
                  <c:v>268</c:v>
                </c:pt>
                <c:pt idx="7">
                  <c:v>268</c:v>
                </c:pt>
                <c:pt idx="8">
                  <c:v>268</c:v>
                </c:pt>
                <c:pt idx="9">
                  <c:v>195</c:v>
                </c:pt>
                <c:pt idx="10">
                  <c:v>195</c:v>
                </c:pt>
                <c:pt idx="11">
                  <c:v>195</c:v>
                </c:pt>
                <c:pt idx="12">
                  <c:v>439</c:v>
                </c:pt>
                <c:pt idx="13">
                  <c:v>439</c:v>
                </c:pt>
                <c:pt idx="14">
                  <c:v>439</c:v>
                </c:pt>
                <c:pt idx="15">
                  <c:v>490</c:v>
                </c:pt>
                <c:pt idx="16">
                  <c:v>490</c:v>
                </c:pt>
                <c:pt idx="17">
                  <c:v>490</c:v>
                </c:pt>
                <c:pt idx="18">
                  <c:v>168.99999999999997</c:v>
                </c:pt>
                <c:pt idx="19">
                  <c:v>168.99999999999997</c:v>
                </c:pt>
                <c:pt idx="20">
                  <c:v>168.99999999999997</c:v>
                </c:pt>
              </c:numCache>
            </c:numRef>
          </c:yVal>
          <c:smooth val="0"/>
          <c:extLst>
            <c:ext xmlns:c16="http://schemas.microsoft.com/office/drawing/2014/chart" uri="{C3380CC4-5D6E-409C-BE32-E72D297353CC}">
              <c16:uniqueId val="{00000001-9A80-6A4C-92D8-D5361E5FEEC1}"/>
            </c:ext>
          </c:extLst>
        </c:ser>
        <c:ser>
          <c:idx val="1"/>
          <c:order val="1"/>
          <c:tx>
            <c:v>Thurs</c:v>
          </c:tx>
          <c:spPr>
            <a:ln w="47625">
              <a:noFill/>
            </a:ln>
          </c:spPr>
          <c:marker>
            <c:spPr>
              <a:noFill/>
            </c:spPr>
          </c:marker>
          <c:trendline>
            <c:trendlineType val="linear"/>
            <c:intercept val="0"/>
            <c:dispRSqr val="0"/>
            <c:dispEq val="1"/>
            <c:trendlineLbl>
              <c:layout>
                <c:manualLayout>
                  <c:x val="6.6913526113899197E-2"/>
                  <c:y val="0.16055823692419499"/>
                </c:manualLayout>
              </c:layout>
              <c:numFmt formatCode="General" sourceLinked="0"/>
            </c:trendlineLbl>
          </c:trendline>
          <c:xVal>
            <c:numRef>
              <c:f>'2. Feb-March2019 6f calibration'!$K$107:$K$110</c:f>
              <c:numCache>
                <c:formatCode>0.00E+00</c:formatCode>
                <c:ptCount val="4"/>
                <c:pt idx="0">
                  <c:v>8.4009163008000015E-2</c:v>
                </c:pt>
                <c:pt idx="1">
                  <c:v>8.5245687648000015E-2</c:v>
                </c:pt>
                <c:pt idx="2">
                  <c:v>2.4978143168000001E-2</c:v>
                </c:pt>
                <c:pt idx="3">
                  <c:v>2.5239393168000002E-2</c:v>
                </c:pt>
              </c:numCache>
            </c:numRef>
          </c:xVal>
          <c:yVal>
            <c:numRef>
              <c:f>'2. Feb-March2019 6f calibration'!$V$107:$V$110</c:f>
              <c:numCache>
                <c:formatCode>0</c:formatCode>
                <c:ptCount val="4"/>
                <c:pt idx="0">
                  <c:v>490</c:v>
                </c:pt>
                <c:pt idx="1">
                  <c:v>490</c:v>
                </c:pt>
                <c:pt idx="2">
                  <c:v>195</c:v>
                </c:pt>
                <c:pt idx="3">
                  <c:v>195</c:v>
                </c:pt>
              </c:numCache>
            </c:numRef>
          </c:yVal>
          <c:smooth val="0"/>
          <c:extLst>
            <c:ext xmlns:c16="http://schemas.microsoft.com/office/drawing/2014/chart" uri="{C3380CC4-5D6E-409C-BE32-E72D297353CC}">
              <c16:uniqueId val="{00000003-9A80-6A4C-92D8-D5361E5FEEC1}"/>
            </c:ext>
          </c:extLst>
        </c:ser>
        <c:dLbls>
          <c:showLegendKey val="0"/>
          <c:showVal val="0"/>
          <c:showCatName val="0"/>
          <c:showSerName val="0"/>
          <c:showPercent val="0"/>
          <c:showBubbleSize val="0"/>
        </c:dLbls>
        <c:axId val="-2146306856"/>
        <c:axId val="-2144244856"/>
      </c:scatterChart>
      <c:valAx>
        <c:axId val="-2146306856"/>
        <c:scaling>
          <c:orientation val="minMax"/>
        </c:scaling>
        <c:delete val="0"/>
        <c:axPos val="b"/>
        <c:title>
          <c:tx>
            <c:rich>
              <a:bodyPr/>
              <a:lstStyle/>
              <a:p>
                <a:pPr>
                  <a:defRPr/>
                </a:pPr>
                <a:r>
                  <a:rPr lang="en-US"/>
                  <a:t>16O1H/30Si*(SiO2/50)</a:t>
                </a:r>
              </a:p>
            </c:rich>
          </c:tx>
          <c:overlay val="0"/>
        </c:title>
        <c:numFmt formatCode="#,##0.00" sourceLinked="0"/>
        <c:majorTickMark val="out"/>
        <c:minorTickMark val="none"/>
        <c:tickLblPos val="nextTo"/>
        <c:crossAx val="-2144244856"/>
        <c:crosses val="autoZero"/>
        <c:crossBetween val="midCat"/>
      </c:valAx>
      <c:valAx>
        <c:axId val="-2144244856"/>
        <c:scaling>
          <c:orientation val="minMax"/>
        </c:scaling>
        <c:delete val="0"/>
        <c:axPos val="l"/>
        <c:majorGridlines/>
        <c:title>
          <c:tx>
            <c:rich>
              <a:bodyPr rot="-5400000" vert="horz"/>
              <a:lstStyle/>
              <a:p>
                <a:pPr>
                  <a:defRPr/>
                </a:pPr>
                <a:r>
                  <a:rPr lang="en-US"/>
                  <a:t>H2O in cpx (ppm)</a:t>
                </a:r>
              </a:p>
            </c:rich>
          </c:tx>
          <c:overlay val="0"/>
        </c:title>
        <c:numFmt formatCode="0" sourceLinked="1"/>
        <c:majorTickMark val="out"/>
        <c:minorTickMark val="none"/>
        <c:tickLblPos val="nextTo"/>
        <c:crossAx val="-2146306856"/>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1"/>
    <c:plotArea>
      <c:layout/>
      <c:scatterChart>
        <c:scatterStyle val="lineMarker"/>
        <c:varyColors val="0"/>
        <c:ser>
          <c:idx val="0"/>
          <c:order val="0"/>
          <c:tx>
            <c:v>Opx and Syn Fo</c:v>
          </c:tx>
          <c:spPr>
            <a:ln w="47625">
              <a:noFill/>
            </a:ln>
          </c:spPr>
          <c:trendline>
            <c:trendlineType val="linear"/>
            <c:dispRSqr val="1"/>
            <c:dispEq val="1"/>
            <c:trendlineLbl>
              <c:numFmt formatCode="General" sourceLinked="0"/>
            </c:trendlineLbl>
          </c:trendline>
          <c:xVal>
            <c:numRef>
              <c:f>('2. Feb-March2019 6f calibration'!$K$66:$K$73,'2. Feb-March2019 6f calibration'!$K$33:$K$35)</c:f>
              <c:numCache>
                <c:formatCode>0.00E+00</c:formatCode>
                <c:ptCount val="11"/>
                <c:pt idx="0">
                  <c:v>6.5766076561333334E-2</c:v>
                </c:pt>
                <c:pt idx="1">
                  <c:v>6.7900643601333341E-2</c:v>
                </c:pt>
                <c:pt idx="2">
                  <c:v>7.3968763321333342E-2</c:v>
                </c:pt>
                <c:pt idx="3">
                  <c:v>7.3166157021333333E-2</c:v>
                </c:pt>
                <c:pt idx="4">
                  <c:v>7.5196710801333333E-2</c:v>
                </c:pt>
                <c:pt idx="5">
                  <c:v>5.7321046001333323E-2</c:v>
                </c:pt>
                <c:pt idx="6">
                  <c:v>5.5561881041333333E-2</c:v>
                </c:pt>
                <c:pt idx="7">
                  <c:v>5.6252926881333327E-2</c:v>
                </c:pt>
                <c:pt idx="8">
                  <c:v>7.9737040600000016E-4</c:v>
                </c:pt>
                <c:pt idx="9">
                  <c:v>9.6161254000000005E-4</c:v>
                </c:pt>
                <c:pt idx="10">
                  <c:v>7.9577001000000007E-4</c:v>
                </c:pt>
              </c:numCache>
            </c:numRef>
          </c:xVal>
          <c:yVal>
            <c:numRef>
              <c:f>('2. Feb-March2019 6f calibration'!$V$66:$V$73,'2. Feb-March2019 6f calibration'!$V$33:$V$35)</c:f>
              <c:numCache>
                <c:formatCode>0</c:formatCode>
                <c:ptCount val="11"/>
                <c:pt idx="2">
                  <c:v>263</c:v>
                </c:pt>
                <c:pt idx="3">
                  <c:v>263</c:v>
                </c:pt>
                <c:pt idx="4">
                  <c:v>263</c:v>
                </c:pt>
                <c:pt idx="5">
                  <c:v>217</c:v>
                </c:pt>
                <c:pt idx="6">
                  <c:v>217</c:v>
                </c:pt>
                <c:pt idx="7">
                  <c:v>217</c:v>
                </c:pt>
                <c:pt idx="8">
                  <c:v>0</c:v>
                </c:pt>
                <c:pt idx="9">
                  <c:v>0</c:v>
                </c:pt>
                <c:pt idx="10">
                  <c:v>0</c:v>
                </c:pt>
              </c:numCache>
            </c:numRef>
          </c:yVal>
          <c:smooth val="0"/>
          <c:extLst>
            <c:ext xmlns:c16="http://schemas.microsoft.com/office/drawing/2014/chart" uri="{C3380CC4-5D6E-409C-BE32-E72D297353CC}">
              <c16:uniqueId val="{00000001-67BA-4446-A5E4-118A3292DD82}"/>
            </c:ext>
          </c:extLst>
        </c:ser>
        <c:dLbls>
          <c:showLegendKey val="0"/>
          <c:showVal val="0"/>
          <c:showCatName val="0"/>
          <c:showSerName val="0"/>
          <c:showPercent val="0"/>
          <c:showBubbleSize val="0"/>
        </c:dLbls>
        <c:axId val="2106912840"/>
        <c:axId val="-2143490904"/>
      </c:scatterChart>
      <c:valAx>
        <c:axId val="2106912840"/>
        <c:scaling>
          <c:orientation val="minMax"/>
        </c:scaling>
        <c:delete val="0"/>
        <c:axPos val="b"/>
        <c:title>
          <c:tx>
            <c:rich>
              <a:bodyPr/>
              <a:lstStyle/>
              <a:p>
                <a:pPr>
                  <a:defRPr/>
                </a:pPr>
                <a:r>
                  <a:rPr lang="en-US"/>
                  <a:t>16O1H/30Si*(SiO2/50)</a:t>
                </a:r>
              </a:p>
            </c:rich>
          </c:tx>
          <c:overlay val="0"/>
        </c:title>
        <c:numFmt formatCode="#,##0.00" sourceLinked="0"/>
        <c:majorTickMark val="out"/>
        <c:minorTickMark val="none"/>
        <c:tickLblPos val="nextTo"/>
        <c:crossAx val="-2143490904"/>
        <c:crosses val="autoZero"/>
        <c:crossBetween val="midCat"/>
      </c:valAx>
      <c:valAx>
        <c:axId val="-2143490904"/>
        <c:scaling>
          <c:orientation val="minMax"/>
        </c:scaling>
        <c:delete val="0"/>
        <c:axPos val="l"/>
        <c:majorGridlines/>
        <c:title>
          <c:tx>
            <c:rich>
              <a:bodyPr rot="-5400000" vert="horz"/>
              <a:lstStyle/>
              <a:p>
                <a:pPr>
                  <a:defRPr/>
                </a:pPr>
                <a:r>
                  <a:rPr lang="en-US"/>
                  <a:t>H2O in opx (ppm)</a:t>
                </a:r>
              </a:p>
            </c:rich>
          </c:tx>
          <c:overlay val="0"/>
        </c:title>
        <c:numFmt formatCode="0" sourceLinked="1"/>
        <c:majorTickMark val="out"/>
        <c:minorTickMark val="none"/>
        <c:tickLblPos val="nextTo"/>
        <c:crossAx val="2106912840"/>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yVal>
            <c:numRef>
              <c:f>('2. Feb-March2019 6f calibration'!$W$9:$W$11,'2. Feb-March2019 6f calibration'!$W$24,'2. Feb-March2019 6f calibration'!$W$24,'2. Feb-March2019 6f calibration'!$W$51:$W$53,'2. Feb-March2019 6f calibration'!$W$104:$W$105)</c:f>
              <c:numCache>
                <c:formatCode>0.00</c:formatCode>
                <c:ptCount val="10"/>
                <c:pt idx="0">
                  <c:v>4.0307343018600008</c:v>
                </c:pt>
                <c:pt idx="1">
                  <c:v>2.8389865218600003</c:v>
                </c:pt>
                <c:pt idx="2">
                  <c:v>0.99188673185999976</c:v>
                </c:pt>
                <c:pt idx="3">
                  <c:v>1.3940925018599994</c:v>
                </c:pt>
                <c:pt idx="4">
                  <c:v>1.3940925018599994</c:v>
                </c:pt>
                <c:pt idx="5">
                  <c:v>2.7374174718600002</c:v>
                </c:pt>
                <c:pt idx="6">
                  <c:v>3.3944181018599999</c:v>
                </c:pt>
                <c:pt idx="7">
                  <c:v>3.868364401860001</c:v>
                </c:pt>
                <c:pt idx="8">
                  <c:v>2.7470216418600004</c:v>
                </c:pt>
                <c:pt idx="9">
                  <c:v>4.33227840186</c:v>
                </c:pt>
              </c:numCache>
            </c:numRef>
          </c:yVal>
          <c:smooth val="0"/>
          <c:extLst>
            <c:ext xmlns:c16="http://schemas.microsoft.com/office/drawing/2014/chart" uri="{C3380CC4-5D6E-409C-BE32-E72D297353CC}">
              <c16:uniqueId val="{00000000-5378-5340-BC44-E32354A1B5F9}"/>
            </c:ext>
          </c:extLst>
        </c:ser>
        <c:dLbls>
          <c:showLegendKey val="0"/>
          <c:showVal val="0"/>
          <c:showCatName val="0"/>
          <c:showSerName val="0"/>
          <c:showPercent val="0"/>
          <c:showBubbleSize val="0"/>
        </c:dLbls>
        <c:axId val="-2143330328"/>
        <c:axId val="2106715656"/>
      </c:scatterChart>
      <c:valAx>
        <c:axId val="-2143330328"/>
        <c:scaling>
          <c:orientation val="minMax"/>
        </c:scaling>
        <c:delete val="0"/>
        <c:axPos val="b"/>
        <c:majorTickMark val="out"/>
        <c:minorTickMark val="none"/>
        <c:tickLblPos val="nextTo"/>
        <c:crossAx val="2106715656"/>
        <c:crosses val="autoZero"/>
        <c:crossBetween val="midCat"/>
      </c:valAx>
      <c:valAx>
        <c:axId val="2106715656"/>
        <c:scaling>
          <c:orientation val="minMax"/>
        </c:scaling>
        <c:delete val="0"/>
        <c:axPos val="l"/>
        <c:majorGridlines/>
        <c:numFmt formatCode="0.00" sourceLinked="1"/>
        <c:majorTickMark val="out"/>
        <c:minorTickMark val="none"/>
        <c:tickLblPos val="nextTo"/>
        <c:crossAx val="-2143330328"/>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Water,</a:t>
            </a:r>
            <a:r>
              <a:rPr lang="en-US" baseline="0"/>
              <a:t> August 2016</a:t>
            </a:r>
            <a:endParaRPr lang="en-US"/>
          </a:p>
        </c:rich>
      </c:tx>
      <c:layout>
        <c:manualLayout>
          <c:xMode val="edge"/>
          <c:yMode val="edge"/>
          <c:x val="0.222300999848252"/>
          <c:y val="8.5083114610673405E-4"/>
        </c:manualLayout>
      </c:layout>
      <c:overlay val="1"/>
    </c:title>
    <c:autoTitleDeleted val="0"/>
    <c:plotArea>
      <c:layout/>
      <c:scatterChart>
        <c:scatterStyle val="lineMarker"/>
        <c:varyColors val="0"/>
        <c:ser>
          <c:idx val="0"/>
          <c:order val="0"/>
          <c:spPr>
            <a:ln w="28575">
              <a:noFill/>
            </a:ln>
          </c:spPr>
          <c:trendline>
            <c:trendlineType val="linear"/>
            <c:intercept val="0"/>
            <c:dispRSqr val="1"/>
            <c:dispEq val="1"/>
            <c:trendlineLbl>
              <c:layout>
                <c:manualLayout>
                  <c:x val="-9.6583333333333299E-2"/>
                  <c:y val="1.34142607174103E-2"/>
                </c:manualLayout>
              </c:layout>
              <c:numFmt formatCode="General" sourceLinked="0"/>
            </c:trendlineLbl>
          </c:trendline>
          <c:xVal>
            <c:numRef>
              <c:f>'1. Aug2016 NanoSIMS calibration'!$AX$17:$AX$51</c:f>
              <c:numCache>
                <c:formatCode>0.00E+00</c:formatCode>
                <c:ptCount val="35"/>
                <c:pt idx="0">
                  <c:v>2.5818293311200002</c:v>
                </c:pt>
                <c:pt idx="1">
                  <c:v>2.6016638311200002</c:v>
                </c:pt>
                <c:pt idx="2">
                  <c:v>2.5806959311200002</c:v>
                </c:pt>
                <c:pt idx="3">
                  <c:v>3.4054190911200002</c:v>
                </c:pt>
                <c:pt idx="4">
                  <c:v>3.4445100911200002</c:v>
                </c:pt>
                <c:pt idx="5">
                  <c:v>3.4395630911200001</c:v>
                </c:pt>
                <c:pt idx="6">
                  <c:v>4.3690203911199994</c:v>
                </c:pt>
                <c:pt idx="7">
                  <c:v>4.4309118207199996</c:v>
                </c:pt>
                <c:pt idx="8">
                  <c:v>0.6550437631199999</c:v>
                </c:pt>
                <c:pt idx="9">
                  <c:v>0.63506448471999999</c:v>
                </c:pt>
                <c:pt idx="10">
                  <c:v>0.64652767192000005</c:v>
                </c:pt>
                <c:pt idx="11">
                  <c:v>0.64225581911999996</c:v>
                </c:pt>
                <c:pt idx="12">
                  <c:v>0.64249074112000004</c:v>
                </c:pt>
                <c:pt idx="13">
                  <c:v>0.64909919912000003</c:v>
                </c:pt>
                <c:pt idx="14">
                  <c:v>0.38000069112000001</c:v>
                </c:pt>
                <c:pt idx="15">
                  <c:v>0.37386449111999998</c:v>
                </c:pt>
                <c:pt idx="16">
                  <c:v>0.37029965112000002</c:v>
                </c:pt>
                <c:pt idx="17">
                  <c:v>2.8099824511200002</c:v>
                </c:pt>
                <c:pt idx="18">
                  <c:v>2.7051659511200001</c:v>
                </c:pt>
                <c:pt idx="19">
                  <c:v>2.6848162111199998</c:v>
                </c:pt>
                <c:pt idx="20">
                  <c:v>2.9162091120000001E-2</c:v>
                </c:pt>
                <c:pt idx="21">
                  <c:v>4.8605111999999999E-4</c:v>
                </c:pt>
                <c:pt idx="22">
                  <c:v>3.6277112000000008E-4</c:v>
                </c:pt>
                <c:pt idx="23">
                  <c:v>1.1453512111199999</c:v>
                </c:pt>
                <c:pt idx="24">
                  <c:v>1.12002769112</c:v>
                </c:pt>
                <c:pt idx="25">
                  <c:v>1.0584994511199999</c:v>
                </c:pt>
                <c:pt idx="26">
                  <c:v>0.31809713711999998</c:v>
                </c:pt>
                <c:pt idx="27">
                  <c:v>0.30443896112000002</c:v>
                </c:pt>
                <c:pt idx="28">
                  <c:v>0.30723809312</c:v>
                </c:pt>
              </c:numCache>
            </c:numRef>
          </c:xVal>
          <c:yVal>
            <c:numRef>
              <c:f>'1. Aug2016 NanoSIMS calibration'!$AN$17:$AN$51</c:f>
              <c:numCache>
                <c:formatCode>0.00</c:formatCode>
                <c:ptCount val="35"/>
                <c:pt idx="0">
                  <c:v>1</c:v>
                </c:pt>
                <c:pt idx="1">
                  <c:v>1</c:v>
                </c:pt>
                <c:pt idx="2">
                  <c:v>1</c:v>
                </c:pt>
                <c:pt idx="3">
                  <c:v>1.59</c:v>
                </c:pt>
                <c:pt idx="4">
                  <c:v>1.59</c:v>
                </c:pt>
                <c:pt idx="5">
                  <c:v>1.59</c:v>
                </c:pt>
                <c:pt idx="6">
                  <c:v>2.15</c:v>
                </c:pt>
                <c:pt idx="7">
                  <c:v>2.15</c:v>
                </c:pt>
                <c:pt idx="8">
                  <c:v>0.287457254</c:v>
                </c:pt>
                <c:pt idx="9">
                  <c:v>0.287457254</c:v>
                </c:pt>
                <c:pt idx="10">
                  <c:v>0.287457254</c:v>
                </c:pt>
                <c:pt idx="11">
                  <c:v>0.28699999999999998</c:v>
                </c:pt>
                <c:pt idx="12">
                  <c:v>0.28699999999999998</c:v>
                </c:pt>
                <c:pt idx="13">
                  <c:v>0.28699999999999998</c:v>
                </c:pt>
                <c:pt idx="14">
                  <c:v>0.17</c:v>
                </c:pt>
                <c:pt idx="15">
                  <c:v>0.17</c:v>
                </c:pt>
                <c:pt idx="16">
                  <c:v>0.17</c:v>
                </c:pt>
                <c:pt idx="17">
                  <c:v>1.17</c:v>
                </c:pt>
                <c:pt idx="18">
                  <c:v>1.17</c:v>
                </c:pt>
                <c:pt idx="19">
                  <c:v>1.17</c:v>
                </c:pt>
                <c:pt idx="23">
                  <c:v>0.44</c:v>
                </c:pt>
                <c:pt idx="24">
                  <c:v>0.44</c:v>
                </c:pt>
                <c:pt idx="25">
                  <c:v>0.44</c:v>
                </c:pt>
                <c:pt idx="26">
                  <c:v>0.14000000000000001</c:v>
                </c:pt>
                <c:pt idx="27">
                  <c:v>0.14000000000000001</c:v>
                </c:pt>
                <c:pt idx="28">
                  <c:v>0.14000000000000001</c:v>
                </c:pt>
              </c:numCache>
            </c:numRef>
          </c:yVal>
          <c:smooth val="0"/>
          <c:extLst>
            <c:ext xmlns:c16="http://schemas.microsoft.com/office/drawing/2014/chart" uri="{C3380CC4-5D6E-409C-BE32-E72D297353CC}">
              <c16:uniqueId val="{00000001-8A05-E64B-A865-5902EB2A9545}"/>
            </c:ext>
          </c:extLst>
        </c:ser>
        <c:dLbls>
          <c:showLegendKey val="0"/>
          <c:showVal val="0"/>
          <c:showCatName val="0"/>
          <c:showSerName val="0"/>
          <c:showPercent val="0"/>
          <c:showBubbleSize val="0"/>
        </c:dLbls>
        <c:axId val="-2073976440"/>
        <c:axId val="-2104460024"/>
      </c:scatterChart>
      <c:valAx>
        <c:axId val="-2073976440"/>
        <c:scaling>
          <c:orientation val="minMax"/>
        </c:scaling>
        <c:delete val="0"/>
        <c:axPos val="b"/>
        <c:minorGridlines>
          <c:spPr>
            <a:ln>
              <a:noFill/>
            </a:ln>
          </c:spPr>
        </c:minorGridlines>
        <c:title>
          <c:tx>
            <c:rich>
              <a:bodyPr/>
              <a:lstStyle/>
              <a:p>
                <a:pPr>
                  <a:defRPr/>
                </a:pPr>
                <a:r>
                  <a:rPr lang="en-US"/>
                  <a:t>16O1H / 30Si * SiO2/50</a:t>
                </a:r>
              </a:p>
            </c:rich>
          </c:tx>
          <c:overlay val="0"/>
        </c:title>
        <c:numFmt formatCode="#,##0.00" sourceLinked="0"/>
        <c:majorTickMark val="out"/>
        <c:minorTickMark val="none"/>
        <c:tickLblPos val="nextTo"/>
        <c:crossAx val="-2104460024"/>
        <c:crosses val="autoZero"/>
        <c:crossBetween val="midCat"/>
      </c:valAx>
      <c:valAx>
        <c:axId val="-2104460024"/>
        <c:scaling>
          <c:orientation val="minMax"/>
        </c:scaling>
        <c:delete val="0"/>
        <c:axPos val="l"/>
        <c:majorGridlines>
          <c:spPr>
            <a:ln>
              <a:noFill/>
            </a:ln>
          </c:spPr>
        </c:majorGridlines>
        <c:title>
          <c:tx>
            <c:rich>
              <a:bodyPr rot="-5400000" vert="horz"/>
              <a:lstStyle/>
              <a:p>
                <a:pPr>
                  <a:defRPr/>
                </a:pPr>
                <a:r>
                  <a:rPr lang="en-US"/>
                  <a:t>H2O (wt%)</a:t>
                </a:r>
              </a:p>
            </c:rich>
          </c:tx>
          <c:overlay val="0"/>
        </c:title>
        <c:numFmt formatCode="0.00" sourceLinked="1"/>
        <c:majorTickMark val="out"/>
        <c:minorTickMark val="none"/>
        <c:tickLblPos val="nextTo"/>
        <c:crossAx val="-2073976440"/>
        <c:crosses val="autoZero"/>
        <c:crossBetween val="midCat"/>
      </c:valAx>
    </c:plotArea>
    <c:plotVisOnly val="1"/>
    <c:dispBlanksAs val="gap"/>
    <c:showDLblsOverMax val="0"/>
  </c:chart>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trendline>
            <c:trendlineType val="linear"/>
            <c:intercept val="0"/>
            <c:dispRSqr val="1"/>
            <c:dispEq val="1"/>
            <c:trendlineLbl>
              <c:layout>
                <c:manualLayout>
                  <c:x val="-0.209480735187726"/>
                  <c:y val="-4.8607782066300301E-2"/>
                </c:manualLayout>
              </c:layout>
              <c:numFmt formatCode="General" sourceLinked="0"/>
            </c:trendlineLbl>
          </c:trendline>
          <c:xVal>
            <c:numRef>
              <c:f>'4. May2019 6f calibration'!$K$27:$K$36</c:f>
              <c:numCache>
                <c:formatCode>0.00E+00</c:formatCode>
                <c:ptCount val="10"/>
                <c:pt idx="0">
                  <c:v>6.0302306400000002E-3</c:v>
                </c:pt>
                <c:pt idx="1">
                  <c:v>2.8994154000000017E-4</c:v>
                </c:pt>
                <c:pt idx="2">
                  <c:v>2.9370025259999998E-2</c:v>
                </c:pt>
                <c:pt idx="3">
                  <c:v>3.4067865259999996E-2</c:v>
                </c:pt>
                <c:pt idx="4">
                  <c:v>4.5621145260000009E-2</c:v>
                </c:pt>
                <c:pt idx="5">
                  <c:v>3.2688825259999998E-2</c:v>
                </c:pt>
                <c:pt idx="6">
                  <c:v>3.2261517360000005E-2</c:v>
                </c:pt>
                <c:pt idx="7">
                  <c:v>3.4384985460000003E-2</c:v>
                </c:pt>
                <c:pt idx="8">
                  <c:v>4.6489700159999994E-2</c:v>
                </c:pt>
                <c:pt idx="9">
                  <c:v>3.5533881000000003E-2</c:v>
                </c:pt>
              </c:numCache>
            </c:numRef>
          </c:xVal>
          <c:yVal>
            <c:numRef>
              <c:f>'4. May2019 6f calibration'!$V$27:$V$36</c:f>
              <c:numCache>
                <c:formatCode>0</c:formatCode>
                <c:ptCount val="10"/>
                <c:pt idx="0">
                  <c:v>8</c:v>
                </c:pt>
                <c:pt idx="1">
                  <c:v>8</c:v>
                </c:pt>
                <c:pt idx="2">
                  <c:v>120</c:v>
                </c:pt>
                <c:pt idx="3">
                  <c:v>120</c:v>
                </c:pt>
                <c:pt idx="4">
                  <c:v>220</c:v>
                </c:pt>
                <c:pt idx="5">
                  <c:v>220</c:v>
                </c:pt>
                <c:pt idx="6">
                  <c:v>114</c:v>
                </c:pt>
                <c:pt idx="7">
                  <c:v>114</c:v>
                </c:pt>
                <c:pt idx="8">
                  <c:v>243</c:v>
                </c:pt>
                <c:pt idx="9">
                  <c:v>243</c:v>
                </c:pt>
              </c:numCache>
            </c:numRef>
          </c:yVal>
          <c:smooth val="0"/>
          <c:extLst>
            <c:ext xmlns:c16="http://schemas.microsoft.com/office/drawing/2014/chart" uri="{C3380CC4-5D6E-409C-BE32-E72D297353CC}">
              <c16:uniqueId val="{00000001-E2EE-6847-A790-2499501CC4CA}"/>
            </c:ext>
          </c:extLst>
        </c:ser>
        <c:dLbls>
          <c:showLegendKey val="0"/>
          <c:showVal val="0"/>
          <c:showCatName val="0"/>
          <c:showSerName val="0"/>
          <c:showPercent val="0"/>
          <c:showBubbleSize val="0"/>
        </c:dLbls>
        <c:axId val="-2141147752"/>
        <c:axId val="-2141142248"/>
      </c:scatterChart>
      <c:valAx>
        <c:axId val="-2141147752"/>
        <c:scaling>
          <c:orientation val="minMax"/>
        </c:scaling>
        <c:delete val="0"/>
        <c:axPos val="b"/>
        <c:title>
          <c:tx>
            <c:rich>
              <a:bodyPr/>
              <a:lstStyle/>
              <a:p>
                <a:pPr>
                  <a:defRPr/>
                </a:pPr>
                <a:r>
                  <a:rPr lang="en-US"/>
                  <a:t>16O1H/30Si*(SiO2/50)</a:t>
                </a:r>
              </a:p>
            </c:rich>
          </c:tx>
          <c:overlay val="0"/>
        </c:title>
        <c:numFmt formatCode="#,##0.00" sourceLinked="0"/>
        <c:majorTickMark val="out"/>
        <c:minorTickMark val="none"/>
        <c:tickLblPos val="nextTo"/>
        <c:crossAx val="-2141142248"/>
        <c:crosses val="autoZero"/>
        <c:crossBetween val="midCat"/>
      </c:valAx>
      <c:valAx>
        <c:axId val="-2141142248"/>
        <c:scaling>
          <c:orientation val="minMax"/>
        </c:scaling>
        <c:delete val="0"/>
        <c:axPos val="l"/>
        <c:majorGridlines/>
        <c:title>
          <c:tx>
            <c:rich>
              <a:bodyPr rot="-5400000" vert="horz"/>
              <a:lstStyle/>
              <a:p>
                <a:pPr>
                  <a:defRPr/>
                </a:pPr>
                <a:r>
                  <a:rPr lang="en-US"/>
                  <a:t>H2O in olivine (ppm)</a:t>
                </a:r>
              </a:p>
            </c:rich>
          </c:tx>
          <c:overlay val="0"/>
        </c:title>
        <c:numFmt formatCode="0" sourceLinked="1"/>
        <c:majorTickMark val="out"/>
        <c:minorTickMark val="none"/>
        <c:tickLblPos val="nextTo"/>
        <c:crossAx val="-2141147752"/>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trendline>
            <c:trendlineType val="linear"/>
            <c:intercept val="0"/>
            <c:dispRSqr val="1"/>
            <c:dispEq val="1"/>
            <c:trendlineLbl>
              <c:layout>
                <c:manualLayout>
                  <c:x val="0.10882390046548"/>
                  <c:y val="0.144364155807958"/>
                </c:manualLayout>
              </c:layout>
              <c:numFmt formatCode="General" sourceLinked="0"/>
            </c:trendlineLbl>
          </c:trendline>
          <c:xVal>
            <c:numRef>
              <c:f>'4. May2019 6f calibration'!$K$8:$K$21</c:f>
              <c:numCache>
                <c:formatCode>0.00E+00</c:formatCode>
                <c:ptCount val="14"/>
                <c:pt idx="0">
                  <c:v>4.4326125999999996E-4</c:v>
                </c:pt>
                <c:pt idx="1">
                  <c:v>3.7360525999999999E-4</c:v>
                </c:pt>
                <c:pt idx="2">
                  <c:v>0.47881684526000007</c:v>
                </c:pt>
                <c:pt idx="3">
                  <c:v>0.47368386526000006</c:v>
                </c:pt>
                <c:pt idx="4">
                  <c:v>5.21397583126</c:v>
                </c:pt>
                <c:pt idx="5">
                  <c:v>5.1478220792599991</c:v>
                </c:pt>
                <c:pt idx="6">
                  <c:v>4.0953390952599991</c:v>
                </c:pt>
                <c:pt idx="7">
                  <c:v>4.0161284952599994</c:v>
                </c:pt>
                <c:pt idx="8">
                  <c:v>3.2380461592600001</c:v>
                </c:pt>
                <c:pt idx="9">
                  <c:v>3.26389748726</c:v>
                </c:pt>
                <c:pt idx="10">
                  <c:v>1.3203173352599999</c:v>
                </c:pt>
                <c:pt idx="11">
                  <c:v>1.33388463726</c:v>
                </c:pt>
                <c:pt idx="12">
                  <c:v>3.2810368572600002</c:v>
                </c:pt>
                <c:pt idx="13">
                  <c:v>3.31909642926</c:v>
                </c:pt>
              </c:numCache>
            </c:numRef>
          </c:xVal>
          <c:yVal>
            <c:numRef>
              <c:f>'4. May2019 6f calibration'!$Q$8:$Q$21</c:f>
              <c:numCache>
                <c:formatCode>0.000</c:formatCode>
                <c:ptCount val="14"/>
                <c:pt idx="0">
                  <c:v>0</c:v>
                </c:pt>
                <c:pt idx="1">
                  <c:v>0</c:v>
                </c:pt>
                <c:pt idx="2">
                  <c:v>0.17</c:v>
                </c:pt>
                <c:pt idx="3">
                  <c:v>0.17</c:v>
                </c:pt>
                <c:pt idx="4">
                  <c:v>1.98</c:v>
                </c:pt>
                <c:pt idx="5">
                  <c:v>1.98</c:v>
                </c:pt>
                <c:pt idx="6">
                  <c:v>1.58</c:v>
                </c:pt>
                <c:pt idx="7">
                  <c:v>1.58</c:v>
                </c:pt>
                <c:pt idx="8">
                  <c:v>1.17</c:v>
                </c:pt>
                <c:pt idx="9">
                  <c:v>1.17</c:v>
                </c:pt>
                <c:pt idx="10">
                  <c:v>0.49</c:v>
                </c:pt>
                <c:pt idx="11">
                  <c:v>0.49</c:v>
                </c:pt>
                <c:pt idx="12">
                  <c:v>1</c:v>
                </c:pt>
                <c:pt idx="13">
                  <c:v>1</c:v>
                </c:pt>
              </c:numCache>
            </c:numRef>
          </c:yVal>
          <c:smooth val="0"/>
          <c:extLst>
            <c:ext xmlns:c16="http://schemas.microsoft.com/office/drawing/2014/chart" uri="{C3380CC4-5D6E-409C-BE32-E72D297353CC}">
              <c16:uniqueId val="{00000001-95FD-6646-A810-C6456C6370E7}"/>
            </c:ext>
          </c:extLst>
        </c:ser>
        <c:dLbls>
          <c:showLegendKey val="0"/>
          <c:showVal val="0"/>
          <c:showCatName val="0"/>
          <c:showSerName val="0"/>
          <c:showPercent val="0"/>
          <c:showBubbleSize val="0"/>
        </c:dLbls>
        <c:axId val="-2141117208"/>
        <c:axId val="-2140805304"/>
      </c:scatterChart>
      <c:valAx>
        <c:axId val="-2141117208"/>
        <c:scaling>
          <c:orientation val="minMax"/>
        </c:scaling>
        <c:delete val="0"/>
        <c:axPos val="b"/>
        <c:title>
          <c:tx>
            <c:rich>
              <a:bodyPr/>
              <a:lstStyle/>
              <a:p>
                <a:pPr>
                  <a:defRPr/>
                </a:pPr>
                <a:r>
                  <a:rPr lang="en-US"/>
                  <a:t>OH/30Si * SiO2/50</a:t>
                </a:r>
              </a:p>
            </c:rich>
          </c:tx>
          <c:layout>
            <c:manualLayout>
              <c:xMode val="edge"/>
              <c:yMode val="edge"/>
              <c:x val="0.41319376169139099"/>
              <c:y val="0.93141592920353999"/>
            </c:manualLayout>
          </c:layout>
          <c:overlay val="0"/>
        </c:title>
        <c:numFmt formatCode="#,##0.00" sourceLinked="0"/>
        <c:majorTickMark val="out"/>
        <c:minorTickMark val="none"/>
        <c:tickLblPos val="nextTo"/>
        <c:crossAx val="-2140805304"/>
        <c:crosses val="autoZero"/>
        <c:crossBetween val="midCat"/>
      </c:valAx>
      <c:valAx>
        <c:axId val="-2140805304"/>
        <c:scaling>
          <c:orientation val="minMax"/>
        </c:scaling>
        <c:delete val="0"/>
        <c:axPos val="l"/>
        <c:majorGridlines/>
        <c:title>
          <c:tx>
            <c:rich>
              <a:bodyPr rot="-5400000" vert="horz"/>
              <a:lstStyle/>
              <a:p>
                <a:pPr>
                  <a:defRPr/>
                </a:pPr>
                <a:r>
                  <a:rPr lang="en-US"/>
                  <a:t>H2O (wt%)</a:t>
                </a:r>
              </a:p>
            </c:rich>
          </c:tx>
          <c:layout>
            <c:manualLayout>
              <c:xMode val="edge"/>
              <c:yMode val="edge"/>
              <c:x val="3.8888888888888903E-2"/>
              <c:y val="0.30606445027704898"/>
            </c:manualLayout>
          </c:layout>
          <c:overlay val="0"/>
        </c:title>
        <c:numFmt formatCode="0.000" sourceLinked="1"/>
        <c:majorTickMark val="out"/>
        <c:minorTickMark val="none"/>
        <c:tickLblPos val="nextTo"/>
        <c:crossAx val="-2141117208"/>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1"/>
    <c:plotArea>
      <c:layout/>
      <c:scatterChart>
        <c:scatterStyle val="lineMarker"/>
        <c:varyColors val="0"/>
        <c:ser>
          <c:idx val="0"/>
          <c:order val="0"/>
          <c:spPr>
            <a:ln w="47625">
              <a:noFill/>
            </a:ln>
          </c:spPr>
          <c:trendline>
            <c:trendlineType val="linear"/>
            <c:intercept val="0"/>
            <c:dispRSqr val="1"/>
            <c:dispEq val="1"/>
            <c:trendlineLbl>
              <c:layout>
                <c:manualLayout>
                  <c:x val="-5.3559273840769903E-2"/>
                  <c:y val="-1.8890347039953301E-3"/>
                </c:manualLayout>
              </c:layout>
              <c:numFmt formatCode="General" sourceLinked="0"/>
            </c:trendlineLbl>
          </c:trendline>
          <c:xVal>
            <c:numRef>
              <c:f>'4. May2019 6f calibration'!$J$8:$J$21</c:f>
              <c:numCache>
                <c:formatCode>0.00E+00</c:formatCode>
                <c:ptCount val="14"/>
                <c:pt idx="0">
                  <c:v>1.06891E-4</c:v>
                </c:pt>
                <c:pt idx="1">
                  <c:v>1.8072720000000001E-4</c:v>
                </c:pt>
                <c:pt idx="2">
                  <c:v>9.4772927200000006E-3</c:v>
                </c:pt>
                <c:pt idx="3">
                  <c:v>9.2484319400000011E-3</c:v>
                </c:pt>
                <c:pt idx="4">
                  <c:v>5.9692185279999993E-4</c:v>
                </c:pt>
                <c:pt idx="5">
                  <c:v>6.9903739639999986E-4</c:v>
                </c:pt>
                <c:pt idx="6">
                  <c:v>6.3921045999999994E-3</c:v>
                </c:pt>
                <c:pt idx="7">
                  <c:v>7.3036253499999997E-3</c:v>
                </c:pt>
                <c:pt idx="8">
                  <c:v>6.6296998679999993E-3</c:v>
                </c:pt>
                <c:pt idx="9">
                  <c:v>7.4088290339999995E-3</c:v>
                </c:pt>
                <c:pt idx="10">
                  <c:v>1.4947623179999999E-2</c:v>
                </c:pt>
                <c:pt idx="11">
                  <c:v>1.4300115480000002E-2</c:v>
                </c:pt>
                <c:pt idx="12">
                  <c:v>7.6323382680000005E-3</c:v>
                </c:pt>
                <c:pt idx="13">
                  <c:v>8.2617719579999999E-3</c:v>
                </c:pt>
              </c:numCache>
            </c:numRef>
          </c:xVal>
          <c:yVal>
            <c:numRef>
              <c:f>'4. May2019 6f calibration'!$P$8:$P$21</c:f>
              <c:numCache>
                <c:formatCode>General</c:formatCode>
                <c:ptCount val="14"/>
                <c:pt idx="0">
                  <c:v>0</c:v>
                </c:pt>
                <c:pt idx="1">
                  <c:v>0</c:v>
                </c:pt>
                <c:pt idx="2">
                  <c:v>165</c:v>
                </c:pt>
                <c:pt idx="3">
                  <c:v>165</c:v>
                </c:pt>
                <c:pt idx="4">
                  <c:v>10</c:v>
                </c:pt>
                <c:pt idx="5">
                  <c:v>10</c:v>
                </c:pt>
                <c:pt idx="6">
                  <c:v>90</c:v>
                </c:pt>
                <c:pt idx="7">
                  <c:v>90</c:v>
                </c:pt>
                <c:pt idx="8">
                  <c:v>102</c:v>
                </c:pt>
                <c:pt idx="9">
                  <c:v>102</c:v>
                </c:pt>
                <c:pt idx="10">
                  <c:v>183</c:v>
                </c:pt>
                <c:pt idx="11">
                  <c:v>183</c:v>
                </c:pt>
                <c:pt idx="12">
                  <c:v>123</c:v>
                </c:pt>
                <c:pt idx="13">
                  <c:v>123</c:v>
                </c:pt>
              </c:numCache>
            </c:numRef>
          </c:yVal>
          <c:smooth val="0"/>
          <c:extLst>
            <c:ext xmlns:c16="http://schemas.microsoft.com/office/drawing/2014/chart" uri="{C3380CC4-5D6E-409C-BE32-E72D297353CC}">
              <c16:uniqueId val="{00000001-4E99-B047-BDDC-F2CA4BC53338}"/>
            </c:ext>
          </c:extLst>
        </c:ser>
        <c:dLbls>
          <c:showLegendKey val="0"/>
          <c:showVal val="0"/>
          <c:showCatName val="0"/>
          <c:showSerName val="0"/>
          <c:showPercent val="0"/>
          <c:showBubbleSize val="0"/>
        </c:dLbls>
        <c:axId val="-2144214968"/>
        <c:axId val="-2144209512"/>
      </c:scatterChart>
      <c:valAx>
        <c:axId val="-2144214968"/>
        <c:scaling>
          <c:orientation val="minMax"/>
        </c:scaling>
        <c:delete val="0"/>
        <c:axPos val="b"/>
        <c:title>
          <c:tx>
            <c:rich>
              <a:bodyPr/>
              <a:lstStyle/>
              <a:p>
                <a:pPr>
                  <a:defRPr/>
                </a:pPr>
                <a:r>
                  <a:rPr lang="en-US"/>
                  <a:t>12C/30Si * SiO2/50</a:t>
                </a:r>
              </a:p>
            </c:rich>
          </c:tx>
          <c:layout>
            <c:manualLayout>
              <c:xMode val="edge"/>
              <c:yMode val="edge"/>
              <c:x val="0.34825809273840802"/>
              <c:y val="0.93515112279583401"/>
            </c:manualLayout>
          </c:layout>
          <c:overlay val="0"/>
        </c:title>
        <c:numFmt formatCode="#,##0.000" sourceLinked="0"/>
        <c:majorTickMark val="out"/>
        <c:minorTickMark val="none"/>
        <c:tickLblPos val="nextTo"/>
        <c:crossAx val="-2144209512"/>
        <c:crosses val="autoZero"/>
        <c:crossBetween val="midCat"/>
      </c:valAx>
      <c:valAx>
        <c:axId val="-2144209512"/>
        <c:scaling>
          <c:orientation val="minMax"/>
        </c:scaling>
        <c:delete val="0"/>
        <c:axPos val="l"/>
        <c:majorGridlines/>
        <c:title>
          <c:tx>
            <c:rich>
              <a:bodyPr rot="-5400000" vert="horz"/>
              <a:lstStyle/>
              <a:p>
                <a:pPr>
                  <a:defRPr/>
                </a:pPr>
                <a:r>
                  <a:rPr lang="en-US"/>
                  <a:t>CO2 (ppm)</a:t>
                </a:r>
              </a:p>
            </c:rich>
          </c:tx>
          <c:layout>
            <c:manualLayout>
              <c:xMode val="edge"/>
              <c:yMode val="edge"/>
              <c:x val="3.8888888888888903E-2"/>
              <c:y val="0.30606445027704898"/>
            </c:manualLayout>
          </c:layout>
          <c:overlay val="0"/>
        </c:title>
        <c:numFmt formatCode="General" sourceLinked="1"/>
        <c:majorTickMark val="out"/>
        <c:minorTickMark val="none"/>
        <c:tickLblPos val="nextTo"/>
        <c:crossAx val="-2144214968"/>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trendline>
            <c:trendlineType val="linear"/>
            <c:intercept val="0"/>
            <c:dispRSqr val="1"/>
            <c:dispEq val="1"/>
            <c:trendlineLbl>
              <c:layout>
                <c:manualLayout>
                  <c:x val="0.150962723541295"/>
                  <c:y val="0.123671521148352"/>
                </c:manualLayout>
              </c:layout>
              <c:numFmt formatCode="General" sourceLinked="0"/>
            </c:trendlineLbl>
          </c:trendline>
          <c:xVal>
            <c:numRef>
              <c:f>'4. May2019 6f calibration'!$L$8:$L$21</c:f>
              <c:numCache>
                <c:formatCode>0.00E+00</c:formatCode>
                <c:ptCount val="14"/>
                <c:pt idx="0">
                  <c:v>4.9173200000000004E-4</c:v>
                </c:pt>
                <c:pt idx="1">
                  <c:v>5.6225000000000003E-4</c:v>
                </c:pt>
                <c:pt idx="2">
                  <c:v>0.28884944000000001</c:v>
                </c:pt>
                <c:pt idx="3">
                  <c:v>0.28627808000000005</c:v>
                </c:pt>
                <c:pt idx="4">
                  <c:v>1.0491087179999998</c:v>
                </c:pt>
                <c:pt idx="5">
                  <c:v>1.046592218</c:v>
                </c:pt>
                <c:pt idx="6">
                  <c:v>0.69959889999999991</c:v>
                </c:pt>
                <c:pt idx="7">
                  <c:v>0.68836284999999986</c:v>
                </c:pt>
                <c:pt idx="8">
                  <c:v>0.50953090199999995</c:v>
                </c:pt>
                <c:pt idx="9">
                  <c:v>0.51389740399999995</c:v>
                </c:pt>
                <c:pt idx="10">
                  <c:v>0.43566667200000003</c:v>
                </c:pt>
                <c:pt idx="11">
                  <c:v>0.444217158</c:v>
                </c:pt>
                <c:pt idx="12">
                  <c:v>2.8790173440000002</c:v>
                </c:pt>
                <c:pt idx="13">
                  <c:v>2.9496734999999998</c:v>
                </c:pt>
              </c:numCache>
            </c:numRef>
          </c:xVal>
          <c:yVal>
            <c:numRef>
              <c:f>'4. May2019 6f calibration'!$R$8:$R$21</c:f>
              <c:numCache>
                <c:formatCode>0</c:formatCode>
                <c:ptCount val="14"/>
                <c:pt idx="0">
                  <c:v>0</c:v>
                </c:pt>
                <c:pt idx="1">
                  <c:v>0</c:v>
                </c:pt>
                <c:pt idx="2">
                  <c:v>95.385919999999999</c:v>
                </c:pt>
                <c:pt idx="3">
                  <c:v>95.385919999999999</c:v>
                </c:pt>
                <c:pt idx="4">
                  <c:v>446</c:v>
                </c:pt>
                <c:pt idx="5">
                  <c:v>446</c:v>
                </c:pt>
                <c:pt idx="6">
                  <c:v>288</c:v>
                </c:pt>
                <c:pt idx="7">
                  <c:v>288</c:v>
                </c:pt>
                <c:pt idx="8">
                  <c:v>195</c:v>
                </c:pt>
                <c:pt idx="9">
                  <c:v>195</c:v>
                </c:pt>
                <c:pt idx="10">
                  <c:v>185</c:v>
                </c:pt>
                <c:pt idx="11">
                  <c:v>185</c:v>
                </c:pt>
                <c:pt idx="12">
                  <c:v>975</c:v>
                </c:pt>
                <c:pt idx="13">
                  <c:v>975</c:v>
                </c:pt>
              </c:numCache>
            </c:numRef>
          </c:yVal>
          <c:smooth val="0"/>
          <c:extLst>
            <c:ext xmlns:c16="http://schemas.microsoft.com/office/drawing/2014/chart" uri="{C3380CC4-5D6E-409C-BE32-E72D297353CC}">
              <c16:uniqueId val="{00000001-2936-064E-AEA3-B1A1477008D9}"/>
            </c:ext>
          </c:extLst>
        </c:ser>
        <c:dLbls>
          <c:showLegendKey val="0"/>
          <c:showVal val="0"/>
          <c:showCatName val="0"/>
          <c:showSerName val="0"/>
          <c:showPercent val="0"/>
          <c:showBubbleSize val="0"/>
        </c:dLbls>
        <c:axId val="2142470776"/>
        <c:axId val="-2139263128"/>
      </c:scatterChart>
      <c:valAx>
        <c:axId val="2142470776"/>
        <c:scaling>
          <c:orientation val="minMax"/>
        </c:scaling>
        <c:delete val="0"/>
        <c:axPos val="b"/>
        <c:title>
          <c:tx>
            <c:rich>
              <a:bodyPr/>
              <a:lstStyle/>
              <a:p>
                <a:pPr>
                  <a:defRPr/>
                </a:pPr>
                <a:r>
                  <a:rPr lang="en-US"/>
                  <a:t>19F/30Si * SiO2/50</a:t>
                </a:r>
              </a:p>
            </c:rich>
          </c:tx>
          <c:layout>
            <c:manualLayout>
              <c:xMode val="edge"/>
              <c:yMode val="edge"/>
              <c:x val="0.38942804024496902"/>
              <c:y val="0.93141592920353999"/>
            </c:manualLayout>
          </c:layout>
          <c:overlay val="0"/>
        </c:title>
        <c:numFmt formatCode="#,##0.00" sourceLinked="0"/>
        <c:majorTickMark val="out"/>
        <c:minorTickMark val="none"/>
        <c:tickLblPos val="nextTo"/>
        <c:crossAx val="-2139263128"/>
        <c:crosses val="autoZero"/>
        <c:crossBetween val="midCat"/>
      </c:valAx>
      <c:valAx>
        <c:axId val="-2139263128"/>
        <c:scaling>
          <c:orientation val="minMax"/>
        </c:scaling>
        <c:delete val="0"/>
        <c:axPos val="l"/>
        <c:majorGridlines/>
        <c:title>
          <c:tx>
            <c:rich>
              <a:bodyPr rot="-5400000" vert="horz"/>
              <a:lstStyle/>
              <a:p>
                <a:pPr>
                  <a:defRPr/>
                </a:pPr>
                <a:r>
                  <a:rPr lang="en-US"/>
                  <a:t>F (ppm)</a:t>
                </a:r>
              </a:p>
            </c:rich>
          </c:tx>
          <c:layout>
            <c:manualLayout>
              <c:xMode val="edge"/>
              <c:yMode val="edge"/>
              <c:x val="3.8888888888888903E-2"/>
              <c:y val="0.30606445027704898"/>
            </c:manualLayout>
          </c:layout>
          <c:overlay val="0"/>
        </c:title>
        <c:numFmt formatCode="0" sourceLinked="1"/>
        <c:majorTickMark val="out"/>
        <c:minorTickMark val="none"/>
        <c:tickLblPos val="nextTo"/>
        <c:crossAx val="2142470776"/>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trendline>
            <c:trendlineType val="linear"/>
            <c:intercept val="0"/>
            <c:dispRSqr val="1"/>
            <c:dispEq val="1"/>
            <c:trendlineLbl>
              <c:layout>
                <c:manualLayout>
                  <c:x val="-2.8192971906523701E-2"/>
                  <c:y val="0.17876228137412001"/>
                </c:manualLayout>
              </c:layout>
              <c:numFmt formatCode="General" sourceLinked="0"/>
            </c:trendlineLbl>
          </c:trendline>
          <c:xVal>
            <c:numRef>
              <c:f>'4. May2019 6f calibration'!$M$8:$M$21</c:f>
              <c:numCache>
                <c:formatCode>0.00E+00</c:formatCode>
                <c:ptCount val="14"/>
                <c:pt idx="0">
                  <c:v>1.6202059999999999E-6</c:v>
                </c:pt>
                <c:pt idx="1">
                  <c:v>4.8956600000000002E-6</c:v>
                </c:pt>
                <c:pt idx="2">
                  <c:v>6.1631408400000011E-2</c:v>
                </c:pt>
                <c:pt idx="3">
                  <c:v>6.2282235200000001E-2</c:v>
                </c:pt>
                <c:pt idx="4">
                  <c:v>0.25086485199999997</c:v>
                </c:pt>
                <c:pt idx="5">
                  <c:v>0.24982805399999997</c:v>
                </c:pt>
                <c:pt idx="6">
                  <c:v>0.16151694999999996</c:v>
                </c:pt>
                <c:pt idx="7">
                  <c:v>0.15993354999999998</c:v>
                </c:pt>
                <c:pt idx="8">
                  <c:v>0.11831481999999999</c:v>
                </c:pt>
                <c:pt idx="9">
                  <c:v>0.118427306</c:v>
                </c:pt>
                <c:pt idx="10">
                  <c:v>0.11156443200000001</c:v>
                </c:pt>
                <c:pt idx="11">
                  <c:v>0.11210194800000001</c:v>
                </c:pt>
                <c:pt idx="12">
                  <c:v>0.69031993800000002</c:v>
                </c:pt>
                <c:pt idx="13">
                  <c:v>0.694003488</c:v>
                </c:pt>
              </c:numCache>
            </c:numRef>
          </c:xVal>
          <c:yVal>
            <c:numRef>
              <c:f>'4. May2019 6f calibration'!$S$8:$S$21</c:f>
              <c:numCache>
                <c:formatCode>General</c:formatCode>
                <c:ptCount val="14"/>
                <c:pt idx="0">
                  <c:v>0</c:v>
                </c:pt>
                <c:pt idx="1">
                  <c:v>0</c:v>
                </c:pt>
                <c:pt idx="2">
                  <c:v>294</c:v>
                </c:pt>
                <c:pt idx="3">
                  <c:v>294</c:v>
                </c:pt>
                <c:pt idx="4" formatCode="0">
                  <c:v>1095</c:v>
                </c:pt>
                <c:pt idx="5" formatCode="0">
                  <c:v>1095</c:v>
                </c:pt>
                <c:pt idx="6">
                  <c:v>787</c:v>
                </c:pt>
                <c:pt idx="7">
                  <c:v>787</c:v>
                </c:pt>
                <c:pt idx="8" formatCode="0">
                  <c:v>537</c:v>
                </c:pt>
                <c:pt idx="9" formatCode="0">
                  <c:v>537</c:v>
                </c:pt>
                <c:pt idx="12">
                  <c:v>3251</c:v>
                </c:pt>
                <c:pt idx="13">
                  <c:v>3251</c:v>
                </c:pt>
              </c:numCache>
            </c:numRef>
          </c:yVal>
          <c:smooth val="0"/>
          <c:extLst>
            <c:ext xmlns:c16="http://schemas.microsoft.com/office/drawing/2014/chart" uri="{C3380CC4-5D6E-409C-BE32-E72D297353CC}">
              <c16:uniqueId val="{00000001-03C6-6C4F-8C06-2A5EF215D50A}"/>
            </c:ext>
          </c:extLst>
        </c:ser>
        <c:dLbls>
          <c:showLegendKey val="0"/>
          <c:showVal val="0"/>
          <c:showCatName val="0"/>
          <c:showSerName val="0"/>
          <c:showPercent val="0"/>
          <c:showBubbleSize val="0"/>
        </c:dLbls>
        <c:axId val="2121990504"/>
        <c:axId val="-2139253032"/>
      </c:scatterChart>
      <c:valAx>
        <c:axId val="2121990504"/>
        <c:scaling>
          <c:orientation val="minMax"/>
        </c:scaling>
        <c:delete val="0"/>
        <c:axPos val="b"/>
        <c:title>
          <c:tx>
            <c:rich>
              <a:bodyPr/>
              <a:lstStyle/>
              <a:p>
                <a:pPr>
                  <a:defRPr/>
                </a:pPr>
                <a:r>
                  <a:rPr lang="en-US"/>
                  <a:t>31P/30Si * SiO2/50</a:t>
                </a:r>
              </a:p>
            </c:rich>
          </c:tx>
          <c:overlay val="0"/>
        </c:title>
        <c:numFmt formatCode="#,##0.00" sourceLinked="0"/>
        <c:majorTickMark val="out"/>
        <c:minorTickMark val="none"/>
        <c:tickLblPos val="nextTo"/>
        <c:crossAx val="-2139253032"/>
        <c:crosses val="autoZero"/>
        <c:crossBetween val="midCat"/>
      </c:valAx>
      <c:valAx>
        <c:axId val="-2139253032"/>
        <c:scaling>
          <c:orientation val="minMax"/>
        </c:scaling>
        <c:delete val="0"/>
        <c:axPos val="l"/>
        <c:majorGridlines/>
        <c:title>
          <c:tx>
            <c:rich>
              <a:bodyPr rot="-5400000" vert="horz"/>
              <a:lstStyle/>
              <a:p>
                <a:pPr>
                  <a:defRPr/>
                </a:pPr>
                <a:r>
                  <a:rPr lang="en-US"/>
                  <a:t>P (ppm)</a:t>
                </a:r>
              </a:p>
            </c:rich>
          </c:tx>
          <c:layout>
            <c:manualLayout>
              <c:xMode val="edge"/>
              <c:yMode val="edge"/>
              <c:x val="3.8888888888888903E-2"/>
              <c:y val="0.30606445027704898"/>
            </c:manualLayout>
          </c:layout>
          <c:overlay val="0"/>
        </c:title>
        <c:numFmt formatCode="General" sourceLinked="1"/>
        <c:majorTickMark val="out"/>
        <c:minorTickMark val="none"/>
        <c:tickLblPos val="nextTo"/>
        <c:crossAx val="2121990504"/>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trendline>
            <c:trendlineType val="linear"/>
            <c:intercept val="0"/>
            <c:dispRSqr val="1"/>
            <c:dispEq val="1"/>
            <c:trendlineLbl>
              <c:layout>
                <c:manualLayout>
                  <c:x val="-5.3559273840769903E-2"/>
                  <c:y val="-1.8890347039953301E-3"/>
                </c:manualLayout>
              </c:layout>
              <c:numFmt formatCode="General" sourceLinked="0"/>
            </c:trendlineLbl>
          </c:trendline>
          <c:xVal>
            <c:numRef>
              <c:f>'4. May2019 6f calibration'!$N$8:$N$21</c:f>
              <c:numCache>
                <c:formatCode>0.00E+00</c:formatCode>
                <c:ptCount val="14"/>
                <c:pt idx="0">
                  <c:v>4.2008399999999998E-4</c:v>
                </c:pt>
                <c:pt idx="1">
                  <c:v>4.6830599999999998E-4</c:v>
                </c:pt>
                <c:pt idx="2">
                  <c:v>1.6263657200000001</c:v>
                </c:pt>
                <c:pt idx="3">
                  <c:v>1.6252066600000001</c:v>
                </c:pt>
                <c:pt idx="4">
                  <c:v>1.228837148</c:v>
                </c:pt>
                <c:pt idx="5">
                  <c:v>1.213385838</c:v>
                </c:pt>
                <c:pt idx="6">
                  <c:v>1.7306257499999997</c:v>
                </c:pt>
                <c:pt idx="7">
                  <c:v>1.6803527999999999</c:v>
                </c:pt>
                <c:pt idx="8">
                  <c:v>1.541866054</c:v>
                </c:pt>
                <c:pt idx="9">
                  <c:v>1.542152382</c:v>
                </c:pt>
                <c:pt idx="10">
                  <c:v>1.7214547140000001</c:v>
                </c:pt>
                <c:pt idx="11">
                  <c:v>1.720071108</c:v>
                </c:pt>
                <c:pt idx="12">
                  <c:v>3.1104576239999999</c:v>
                </c:pt>
                <c:pt idx="13">
                  <c:v>3.1087008539999998</c:v>
                </c:pt>
              </c:numCache>
            </c:numRef>
          </c:xVal>
          <c:yVal>
            <c:numRef>
              <c:f>'4. May2019 6f calibration'!$T$8:$T$21</c:f>
              <c:numCache>
                <c:formatCode>0</c:formatCode>
                <c:ptCount val="14"/>
                <c:pt idx="0">
                  <c:v>0</c:v>
                </c:pt>
                <c:pt idx="1">
                  <c:v>0</c:v>
                </c:pt>
                <c:pt idx="2">
                  <c:v>950</c:v>
                </c:pt>
                <c:pt idx="3">
                  <c:v>950</c:v>
                </c:pt>
                <c:pt idx="4">
                  <c:v>643</c:v>
                </c:pt>
                <c:pt idx="5">
                  <c:v>643</c:v>
                </c:pt>
                <c:pt idx="6">
                  <c:v>981</c:v>
                </c:pt>
                <c:pt idx="7">
                  <c:v>981</c:v>
                </c:pt>
                <c:pt idx="8">
                  <c:v>838</c:v>
                </c:pt>
                <c:pt idx="9">
                  <c:v>838</c:v>
                </c:pt>
                <c:pt idx="10">
                  <c:v>943</c:v>
                </c:pt>
                <c:pt idx="11">
                  <c:v>943</c:v>
                </c:pt>
                <c:pt idx="12">
                  <c:v>1566</c:v>
                </c:pt>
                <c:pt idx="13">
                  <c:v>1566</c:v>
                </c:pt>
              </c:numCache>
            </c:numRef>
          </c:yVal>
          <c:smooth val="0"/>
          <c:extLst>
            <c:ext xmlns:c16="http://schemas.microsoft.com/office/drawing/2014/chart" uri="{C3380CC4-5D6E-409C-BE32-E72D297353CC}">
              <c16:uniqueId val="{00000001-62F4-4945-9FF8-B54B5F260DAE}"/>
            </c:ext>
          </c:extLst>
        </c:ser>
        <c:dLbls>
          <c:showLegendKey val="0"/>
          <c:showVal val="0"/>
          <c:showCatName val="0"/>
          <c:showSerName val="0"/>
          <c:showPercent val="0"/>
          <c:showBubbleSize val="0"/>
        </c:dLbls>
        <c:axId val="-2139792872"/>
        <c:axId val="2122013080"/>
      </c:scatterChart>
      <c:valAx>
        <c:axId val="-2139792872"/>
        <c:scaling>
          <c:orientation val="minMax"/>
        </c:scaling>
        <c:delete val="0"/>
        <c:axPos val="b"/>
        <c:title>
          <c:tx>
            <c:rich>
              <a:bodyPr/>
              <a:lstStyle/>
              <a:p>
                <a:pPr>
                  <a:defRPr/>
                </a:pPr>
                <a:r>
                  <a:rPr lang="en-US"/>
                  <a:t>32S/30Si * SiO2/50</a:t>
                </a:r>
              </a:p>
            </c:rich>
          </c:tx>
          <c:overlay val="0"/>
        </c:title>
        <c:numFmt formatCode="#,##0.00" sourceLinked="0"/>
        <c:majorTickMark val="out"/>
        <c:minorTickMark val="none"/>
        <c:tickLblPos val="nextTo"/>
        <c:crossAx val="2122013080"/>
        <c:crosses val="autoZero"/>
        <c:crossBetween val="midCat"/>
      </c:valAx>
      <c:valAx>
        <c:axId val="2122013080"/>
        <c:scaling>
          <c:orientation val="minMax"/>
        </c:scaling>
        <c:delete val="0"/>
        <c:axPos val="l"/>
        <c:majorGridlines/>
        <c:title>
          <c:tx>
            <c:rich>
              <a:bodyPr rot="-5400000" vert="horz"/>
              <a:lstStyle/>
              <a:p>
                <a:pPr>
                  <a:defRPr/>
                </a:pPr>
                <a:r>
                  <a:rPr lang="en-US"/>
                  <a:t>S (ppm)</a:t>
                </a:r>
              </a:p>
            </c:rich>
          </c:tx>
          <c:layout>
            <c:manualLayout>
              <c:xMode val="edge"/>
              <c:yMode val="edge"/>
              <c:x val="3.8888888888888903E-2"/>
              <c:y val="0.30606445027704898"/>
            </c:manualLayout>
          </c:layout>
          <c:overlay val="0"/>
        </c:title>
        <c:numFmt formatCode="0" sourceLinked="1"/>
        <c:majorTickMark val="out"/>
        <c:minorTickMark val="none"/>
        <c:tickLblPos val="nextTo"/>
        <c:crossAx val="-2139792872"/>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trendline>
            <c:trendlineType val="linear"/>
            <c:intercept val="0"/>
            <c:dispRSqr val="1"/>
            <c:dispEq val="1"/>
            <c:trendlineLbl>
              <c:layout>
                <c:manualLayout>
                  <c:x val="-5.3559273840769903E-2"/>
                  <c:y val="-1.8890347039953301E-3"/>
                </c:manualLayout>
              </c:layout>
              <c:numFmt formatCode="General" sourceLinked="0"/>
            </c:trendlineLbl>
          </c:trendline>
          <c:xVal>
            <c:numRef>
              <c:f>'4. May2019 6f calibration'!$O$8:$O$21</c:f>
              <c:numCache>
                <c:formatCode>0.00E+00</c:formatCode>
                <c:ptCount val="14"/>
                <c:pt idx="0">
                  <c:v>4.8354200000000001</c:v>
                </c:pt>
                <c:pt idx="1">
                  <c:v>5.0704000000000002</c:v>
                </c:pt>
                <c:pt idx="2">
                  <c:v>9.2724118200000011E-2</c:v>
                </c:pt>
                <c:pt idx="3">
                  <c:v>9.276785080000001E-2</c:v>
                </c:pt>
                <c:pt idx="4">
                  <c:v>1.230185992</c:v>
                </c:pt>
                <c:pt idx="5">
                  <c:v>1.2064805619999999</c:v>
                </c:pt>
                <c:pt idx="6">
                  <c:v>0.61026874999999992</c:v>
                </c:pt>
                <c:pt idx="7">
                  <c:v>0.58327989999999985</c:v>
                </c:pt>
                <c:pt idx="8">
                  <c:v>0.41707763599999997</c:v>
                </c:pt>
                <c:pt idx="9">
                  <c:v>0.41929667799999998</c:v>
                </c:pt>
                <c:pt idx="10">
                  <c:v>0.104049162</c:v>
                </c:pt>
                <c:pt idx="11">
                  <c:v>0.104447322</c:v>
                </c:pt>
                <c:pt idx="12">
                  <c:v>6.3856209359999996</c:v>
                </c:pt>
                <c:pt idx="13">
                  <c:v>6.4609467</c:v>
                </c:pt>
              </c:numCache>
            </c:numRef>
          </c:xVal>
          <c:yVal>
            <c:numRef>
              <c:f>'4. May2019 6f calibration'!$U$8:$U$21</c:f>
              <c:numCache>
                <c:formatCode>0.000</c:formatCode>
                <c:ptCount val="14"/>
                <c:pt idx="2" formatCode="0">
                  <c:v>53</c:v>
                </c:pt>
                <c:pt idx="3" formatCode="0">
                  <c:v>53</c:v>
                </c:pt>
                <c:pt idx="4" formatCode="0">
                  <c:v>747</c:v>
                </c:pt>
                <c:pt idx="5" formatCode="0">
                  <c:v>747</c:v>
                </c:pt>
                <c:pt idx="6" formatCode="0">
                  <c:v>400</c:v>
                </c:pt>
                <c:pt idx="7" formatCode="0">
                  <c:v>400</c:v>
                </c:pt>
                <c:pt idx="8" formatCode="0">
                  <c:v>281</c:v>
                </c:pt>
                <c:pt idx="9" formatCode="0">
                  <c:v>281</c:v>
                </c:pt>
                <c:pt idx="10" formatCode="0">
                  <c:v>80</c:v>
                </c:pt>
                <c:pt idx="11" formatCode="0">
                  <c:v>80</c:v>
                </c:pt>
                <c:pt idx="12" formatCode="0">
                  <c:v>2914</c:v>
                </c:pt>
                <c:pt idx="13" formatCode="0">
                  <c:v>2914</c:v>
                </c:pt>
              </c:numCache>
            </c:numRef>
          </c:yVal>
          <c:smooth val="0"/>
          <c:extLst>
            <c:ext xmlns:c16="http://schemas.microsoft.com/office/drawing/2014/chart" uri="{C3380CC4-5D6E-409C-BE32-E72D297353CC}">
              <c16:uniqueId val="{00000001-07C2-1644-AB8E-6996EA2E6BAC}"/>
            </c:ext>
          </c:extLst>
        </c:ser>
        <c:dLbls>
          <c:showLegendKey val="0"/>
          <c:showVal val="0"/>
          <c:showCatName val="0"/>
          <c:showSerName val="0"/>
          <c:showPercent val="0"/>
          <c:showBubbleSize val="0"/>
        </c:dLbls>
        <c:axId val="2142794680"/>
        <c:axId val="2116246632"/>
      </c:scatterChart>
      <c:valAx>
        <c:axId val="2142794680"/>
        <c:scaling>
          <c:orientation val="minMax"/>
        </c:scaling>
        <c:delete val="0"/>
        <c:axPos val="b"/>
        <c:title>
          <c:tx>
            <c:rich>
              <a:bodyPr/>
              <a:lstStyle/>
              <a:p>
                <a:pPr>
                  <a:defRPr/>
                </a:pPr>
                <a:r>
                  <a:rPr lang="en-US"/>
                  <a:t>35Cl/30Si * SiO2/50</a:t>
                </a:r>
              </a:p>
            </c:rich>
          </c:tx>
          <c:overlay val="0"/>
        </c:title>
        <c:numFmt formatCode="#,##0.00" sourceLinked="0"/>
        <c:majorTickMark val="out"/>
        <c:minorTickMark val="none"/>
        <c:tickLblPos val="nextTo"/>
        <c:crossAx val="2116246632"/>
        <c:crosses val="autoZero"/>
        <c:crossBetween val="midCat"/>
      </c:valAx>
      <c:valAx>
        <c:axId val="2116246632"/>
        <c:scaling>
          <c:orientation val="minMax"/>
        </c:scaling>
        <c:delete val="0"/>
        <c:axPos val="l"/>
        <c:majorGridlines/>
        <c:title>
          <c:tx>
            <c:rich>
              <a:bodyPr rot="-5400000" vert="horz"/>
              <a:lstStyle/>
              <a:p>
                <a:pPr>
                  <a:defRPr/>
                </a:pPr>
                <a:endParaRPr lang="en-US"/>
              </a:p>
              <a:p>
                <a:pPr>
                  <a:defRPr/>
                </a:pPr>
                <a:r>
                  <a:rPr lang="en-US"/>
                  <a:t>Cl (ppm)</a:t>
                </a:r>
              </a:p>
            </c:rich>
          </c:tx>
          <c:layout>
            <c:manualLayout>
              <c:xMode val="edge"/>
              <c:yMode val="edge"/>
              <c:x val="3.8888888888888903E-2"/>
              <c:y val="0.30606445027704898"/>
            </c:manualLayout>
          </c:layout>
          <c:overlay val="0"/>
        </c:title>
        <c:numFmt formatCode="0.000" sourceLinked="1"/>
        <c:majorTickMark val="out"/>
        <c:minorTickMark val="none"/>
        <c:tickLblPos val="nextTo"/>
        <c:crossAx val="2142794680"/>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trendline>
            <c:trendlineType val="linear"/>
            <c:intercept val="0"/>
            <c:dispRSqr val="1"/>
            <c:dispEq val="1"/>
            <c:trendlineLbl>
              <c:layout>
                <c:manualLayout>
                  <c:x val="-6.6552055993000903E-2"/>
                  <c:y val="-9.2592592592592605E-3"/>
                </c:manualLayout>
              </c:layout>
              <c:numFmt formatCode="General" sourceLinked="0"/>
            </c:trendlineLbl>
          </c:trendline>
          <c:xVal>
            <c:numRef>
              <c:f>'4. May2019 6f calibration'!$K$39:$K$43</c:f>
              <c:numCache>
                <c:formatCode>0.00E+00</c:formatCode>
                <c:ptCount val="5"/>
                <c:pt idx="0">
                  <c:v>7.7498394220000003E-2</c:v>
                </c:pt>
                <c:pt idx="1">
                  <c:v>7.3579334780000005E-2</c:v>
                </c:pt>
                <c:pt idx="2">
                  <c:v>7.1588448939999993E-2</c:v>
                </c:pt>
                <c:pt idx="3">
                  <c:v>6.9601924539999999E-2</c:v>
                </c:pt>
              </c:numCache>
            </c:numRef>
          </c:xVal>
          <c:yVal>
            <c:numRef>
              <c:f>'4. May2019 6f calibration'!$V$39:$V$43</c:f>
              <c:numCache>
                <c:formatCode>0</c:formatCode>
                <c:ptCount val="5"/>
                <c:pt idx="0">
                  <c:v>263</c:v>
                </c:pt>
                <c:pt idx="1">
                  <c:v>263</c:v>
                </c:pt>
                <c:pt idx="2">
                  <c:v>217</c:v>
                </c:pt>
                <c:pt idx="3">
                  <c:v>217</c:v>
                </c:pt>
              </c:numCache>
            </c:numRef>
          </c:yVal>
          <c:smooth val="0"/>
          <c:extLst>
            <c:ext xmlns:c16="http://schemas.microsoft.com/office/drawing/2014/chart" uri="{C3380CC4-5D6E-409C-BE32-E72D297353CC}">
              <c16:uniqueId val="{00000001-66BF-8A47-BA03-DC6B585A7FE4}"/>
            </c:ext>
          </c:extLst>
        </c:ser>
        <c:dLbls>
          <c:showLegendKey val="0"/>
          <c:showVal val="0"/>
          <c:showCatName val="0"/>
          <c:showSerName val="0"/>
          <c:showPercent val="0"/>
          <c:showBubbleSize val="0"/>
        </c:dLbls>
        <c:axId val="-2145449592"/>
        <c:axId val="-2143153192"/>
      </c:scatterChart>
      <c:valAx>
        <c:axId val="-2145449592"/>
        <c:scaling>
          <c:orientation val="minMax"/>
          <c:min val="0"/>
        </c:scaling>
        <c:delete val="0"/>
        <c:axPos val="b"/>
        <c:title>
          <c:tx>
            <c:rich>
              <a:bodyPr/>
              <a:lstStyle/>
              <a:p>
                <a:pPr>
                  <a:defRPr/>
                </a:pPr>
                <a:r>
                  <a:rPr lang="en-US"/>
                  <a:t>16O1H/30Si*(SiO2/50)</a:t>
                </a:r>
              </a:p>
            </c:rich>
          </c:tx>
          <c:overlay val="0"/>
        </c:title>
        <c:numFmt formatCode="#,##0.00" sourceLinked="0"/>
        <c:majorTickMark val="out"/>
        <c:minorTickMark val="none"/>
        <c:tickLblPos val="nextTo"/>
        <c:crossAx val="-2143153192"/>
        <c:crosses val="autoZero"/>
        <c:crossBetween val="midCat"/>
      </c:valAx>
      <c:valAx>
        <c:axId val="-2143153192"/>
        <c:scaling>
          <c:orientation val="minMax"/>
        </c:scaling>
        <c:delete val="0"/>
        <c:axPos val="l"/>
        <c:majorGridlines/>
        <c:title>
          <c:tx>
            <c:rich>
              <a:bodyPr rot="-5400000" vert="horz"/>
              <a:lstStyle/>
              <a:p>
                <a:pPr>
                  <a:defRPr/>
                </a:pPr>
                <a:r>
                  <a:rPr lang="en-US"/>
                  <a:t>H2O in opx (ppm)</a:t>
                </a:r>
              </a:p>
            </c:rich>
          </c:tx>
          <c:overlay val="0"/>
        </c:title>
        <c:numFmt formatCode="0" sourceLinked="1"/>
        <c:majorTickMark val="out"/>
        <c:minorTickMark val="none"/>
        <c:tickLblPos val="nextTo"/>
        <c:crossAx val="-2145449592"/>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spPr>
            <a:ln w="47625">
              <a:noFill/>
            </a:ln>
          </c:spPr>
          <c:trendline>
            <c:trendlineType val="linear"/>
            <c:intercept val="0"/>
            <c:dispRSqr val="1"/>
            <c:dispEq val="1"/>
            <c:trendlineLbl>
              <c:numFmt formatCode="General" sourceLinked="0"/>
            </c:trendlineLbl>
          </c:trendline>
          <c:xVal>
            <c:numRef>
              <c:f>'4. May2019 6f calibration'!$K$27:$K$42</c:f>
              <c:numCache>
                <c:formatCode>0.00E+00</c:formatCode>
                <c:ptCount val="16"/>
                <c:pt idx="0">
                  <c:v>6.0302306400000002E-3</c:v>
                </c:pt>
                <c:pt idx="1">
                  <c:v>2.8994154000000017E-4</c:v>
                </c:pt>
                <c:pt idx="2">
                  <c:v>2.9370025259999998E-2</c:v>
                </c:pt>
                <c:pt idx="3">
                  <c:v>3.4067865259999996E-2</c:v>
                </c:pt>
                <c:pt idx="4">
                  <c:v>4.5621145260000009E-2</c:v>
                </c:pt>
                <c:pt idx="5">
                  <c:v>3.2688825259999998E-2</c:v>
                </c:pt>
                <c:pt idx="6">
                  <c:v>3.2261517360000005E-2</c:v>
                </c:pt>
                <c:pt idx="7">
                  <c:v>3.4384985460000003E-2</c:v>
                </c:pt>
                <c:pt idx="8">
                  <c:v>4.6489700159999994E-2</c:v>
                </c:pt>
                <c:pt idx="9">
                  <c:v>3.5533881000000003E-2</c:v>
                </c:pt>
                <c:pt idx="12">
                  <c:v>7.7498394220000003E-2</c:v>
                </c:pt>
                <c:pt idx="13">
                  <c:v>7.3579334780000005E-2</c:v>
                </c:pt>
                <c:pt idx="14">
                  <c:v>7.1588448939999993E-2</c:v>
                </c:pt>
                <c:pt idx="15">
                  <c:v>6.9601924539999999E-2</c:v>
                </c:pt>
              </c:numCache>
            </c:numRef>
          </c:xVal>
          <c:yVal>
            <c:numRef>
              <c:f>'4. May2019 6f calibration'!$V$27:$V$42</c:f>
              <c:numCache>
                <c:formatCode>0</c:formatCode>
                <c:ptCount val="16"/>
                <c:pt idx="0">
                  <c:v>8</c:v>
                </c:pt>
                <c:pt idx="1">
                  <c:v>8</c:v>
                </c:pt>
                <c:pt idx="2">
                  <c:v>120</c:v>
                </c:pt>
                <c:pt idx="3">
                  <c:v>120</c:v>
                </c:pt>
                <c:pt idx="4">
                  <c:v>220</c:v>
                </c:pt>
                <c:pt idx="5">
                  <c:v>220</c:v>
                </c:pt>
                <c:pt idx="6">
                  <c:v>114</c:v>
                </c:pt>
                <c:pt idx="7">
                  <c:v>114</c:v>
                </c:pt>
                <c:pt idx="8">
                  <c:v>243</c:v>
                </c:pt>
                <c:pt idx="9">
                  <c:v>243</c:v>
                </c:pt>
                <c:pt idx="12">
                  <c:v>263</c:v>
                </c:pt>
                <c:pt idx="13">
                  <c:v>263</c:v>
                </c:pt>
                <c:pt idx="14">
                  <c:v>217</c:v>
                </c:pt>
                <c:pt idx="15">
                  <c:v>217</c:v>
                </c:pt>
              </c:numCache>
            </c:numRef>
          </c:yVal>
          <c:smooth val="0"/>
          <c:extLst>
            <c:ext xmlns:c16="http://schemas.microsoft.com/office/drawing/2014/chart" uri="{C3380CC4-5D6E-409C-BE32-E72D297353CC}">
              <c16:uniqueId val="{00000001-51ED-4248-96F5-39CB8940B5E7}"/>
            </c:ext>
          </c:extLst>
        </c:ser>
        <c:dLbls>
          <c:showLegendKey val="0"/>
          <c:showVal val="0"/>
          <c:showCatName val="0"/>
          <c:showSerName val="0"/>
          <c:showPercent val="0"/>
          <c:showBubbleSize val="0"/>
        </c:dLbls>
        <c:axId val="-2139683592"/>
        <c:axId val="-2139678088"/>
      </c:scatterChart>
      <c:valAx>
        <c:axId val="-2139683592"/>
        <c:scaling>
          <c:orientation val="minMax"/>
        </c:scaling>
        <c:delete val="0"/>
        <c:axPos val="b"/>
        <c:title>
          <c:tx>
            <c:rich>
              <a:bodyPr/>
              <a:lstStyle/>
              <a:p>
                <a:pPr>
                  <a:defRPr/>
                </a:pPr>
                <a:r>
                  <a:rPr lang="en-US"/>
                  <a:t>16O1H/30Si*(SiO2/50)</a:t>
                </a:r>
              </a:p>
            </c:rich>
          </c:tx>
          <c:overlay val="0"/>
        </c:title>
        <c:numFmt formatCode="#,##0.00" sourceLinked="0"/>
        <c:majorTickMark val="out"/>
        <c:minorTickMark val="none"/>
        <c:tickLblPos val="nextTo"/>
        <c:crossAx val="-2139678088"/>
        <c:crosses val="autoZero"/>
        <c:crossBetween val="midCat"/>
      </c:valAx>
      <c:valAx>
        <c:axId val="-2139678088"/>
        <c:scaling>
          <c:orientation val="minMax"/>
        </c:scaling>
        <c:delete val="0"/>
        <c:axPos val="l"/>
        <c:majorGridlines/>
        <c:title>
          <c:tx>
            <c:rich>
              <a:bodyPr rot="-5400000" vert="horz"/>
              <a:lstStyle/>
              <a:p>
                <a:pPr>
                  <a:defRPr/>
                </a:pPr>
                <a:r>
                  <a:rPr lang="en-US"/>
                  <a:t>H2O in ol and opx (ppm)</a:t>
                </a:r>
              </a:p>
            </c:rich>
          </c:tx>
          <c:overlay val="0"/>
        </c:title>
        <c:numFmt formatCode="0" sourceLinked="1"/>
        <c:majorTickMark val="out"/>
        <c:minorTickMark val="none"/>
        <c:tickLblPos val="nextTo"/>
        <c:crossAx val="-2139683592"/>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a:pPr>
            <a:r>
              <a:rPr lang="en-US"/>
              <a:t>Non-blank-corrected</a:t>
            </a:r>
            <a:r>
              <a:rPr lang="en-US" baseline="0"/>
              <a:t> Suprasil and Syn Fo</a:t>
            </a:r>
            <a:endParaRPr lang="en-US"/>
          </a:p>
        </c:rich>
      </c:tx>
      <c:overlay val="1"/>
    </c:title>
    <c:autoTitleDeleted val="0"/>
    <c:plotArea>
      <c:layout/>
      <c:scatterChart>
        <c:scatterStyle val="lineMarker"/>
        <c:varyColors val="0"/>
        <c:ser>
          <c:idx val="0"/>
          <c:order val="0"/>
          <c:tx>
            <c:v>Synthetic forsterite</c:v>
          </c:tx>
          <c:spPr>
            <a:ln w="47625">
              <a:noFill/>
            </a:ln>
            <a:effectLst/>
          </c:spPr>
          <c:marker>
            <c:symbol val="circle"/>
            <c:size val="9"/>
            <c:spPr>
              <a:noFill/>
              <a:ln>
                <a:solidFill>
                  <a:schemeClr val="tx1"/>
                </a:solidFill>
              </a:ln>
              <a:effectLst/>
            </c:spPr>
          </c:marker>
          <c:errBars>
            <c:errDir val="y"/>
            <c:errBarType val="both"/>
            <c:errValType val="cust"/>
            <c:noEndCap val="0"/>
            <c:plus>
              <c:numRef>
                <c:f>('17. Water in Suprasil'!$C$7,'17. Water in Suprasil'!$E$7,'17. Water in Suprasil'!$G$7)</c:f>
                <c:numCache>
                  <c:formatCode>General</c:formatCode>
                  <c:ptCount val="3"/>
                  <c:pt idx="0">
                    <c:v>1.3468090765016985</c:v>
                  </c:pt>
                  <c:pt idx="1">
                    <c:v>0.34725207072731784</c:v>
                  </c:pt>
                  <c:pt idx="2">
                    <c:v>0.23441829673451814</c:v>
                  </c:pt>
                </c:numCache>
              </c:numRef>
            </c:plus>
            <c:minus>
              <c:numRef>
                <c:f>('17. Water in Suprasil'!$C$7,'17. Water in Suprasil'!$E$7,'17. Water in Suprasil'!$G$7)</c:f>
                <c:numCache>
                  <c:formatCode>General</c:formatCode>
                  <c:ptCount val="3"/>
                  <c:pt idx="0">
                    <c:v>1.3468090765016985</c:v>
                  </c:pt>
                  <c:pt idx="1">
                    <c:v>0.34725207072731784</c:v>
                  </c:pt>
                  <c:pt idx="2">
                    <c:v>0.23441829673451814</c:v>
                  </c:pt>
                </c:numCache>
              </c:numRef>
            </c:minus>
          </c:errBars>
          <c:yVal>
            <c:numRef>
              <c:f>('17. Water in Suprasil'!$B$7,'17. Water in Suprasil'!$D$7,'17. Water in Suprasil'!$F$7)</c:f>
              <c:numCache>
                <c:formatCode>0.00</c:formatCode>
                <c:ptCount val="3"/>
                <c:pt idx="0">
                  <c:v>2.4815883113560004</c:v>
                </c:pt>
                <c:pt idx="1">
                  <c:v>6.3779485082666669</c:v>
                </c:pt>
                <c:pt idx="2">
                  <c:v>1.4528034460146666</c:v>
                </c:pt>
              </c:numCache>
            </c:numRef>
          </c:yVal>
          <c:smooth val="0"/>
          <c:extLst>
            <c:ext xmlns:c16="http://schemas.microsoft.com/office/drawing/2014/chart" uri="{C3380CC4-5D6E-409C-BE32-E72D297353CC}">
              <c16:uniqueId val="{00000000-D1D0-B645-ACC6-15C3880D0A7E}"/>
            </c:ext>
          </c:extLst>
        </c:ser>
        <c:ser>
          <c:idx val="1"/>
          <c:order val="1"/>
          <c:tx>
            <c:v>Suprasil (uncorrected)</c:v>
          </c:tx>
          <c:spPr>
            <a:ln w="47625">
              <a:noFill/>
            </a:ln>
            <a:effectLst/>
          </c:spPr>
          <c:marker>
            <c:spPr>
              <a:solidFill>
                <a:schemeClr val="tx1"/>
              </a:solidFill>
              <a:ln>
                <a:noFill/>
              </a:ln>
              <a:effectLst/>
            </c:spPr>
          </c:marker>
          <c:errBars>
            <c:errDir val="y"/>
            <c:errBarType val="both"/>
            <c:errValType val="cust"/>
            <c:noEndCap val="0"/>
            <c:plus>
              <c:numRef>
                <c:f>('17. Water in Suprasil'!$C$8,'17. Water in Suprasil'!$E$8,'17. Water in Suprasil'!$G$8)</c:f>
                <c:numCache>
                  <c:formatCode>General</c:formatCode>
                  <c:ptCount val="3"/>
                  <c:pt idx="0">
                    <c:v>0.93154506166663997</c:v>
                  </c:pt>
                  <c:pt idx="1">
                    <c:v>0.50565648816878039</c:v>
                  </c:pt>
                  <c:pt idx="2">
                    <c:v>0.24952645552033759</c:v>
                  </c:pt>
                </c:numCache>
              </c:numRef>
            </c:plus>
            <c:minus>
              <c:numRef>
                <c:f>('17. Water in Suprasil'!$C$8,'17. Water in Suprasil'!$E$8,'17. Water in Suprasil'!$G$8)</c:f>
                <c:numCache>
                  <c:formatCode>General</c:formatCode>
                  <c:ptCount val="3"/>
                  <c:pt idx="0">
                    <c:v>0.93154506166663997</c:v>
                  </c:pt>
                  <c:pt idx="1">
                    <c:v>0.50565648816878039</c:v>
                  </c:pt>
                  <c:pt idx="2">
                    <c:v>0.24952645552033759</c:v>
                  </c:pt>
                </c:numCache>
              </c:numRef>
            </c:minus>
          </c:errBars>
          <c:yVal>
            <c:numRef>
              <c:f>('17. Water in Suprasil'!$B$8,'17. Water in Suprasil'!$D$8,'17. Water in Suprasil'!$F$8)</c:f>
              <c:numCache>
                <c:formatCode>0.00</c:formatCode>
                <c:ptCount val="3"/>
                <c:pt idx="0">
                  <c:v>4.5485114949999996</c:v>
                </c:pt>
                <c:pt idx="1">
                  <c:v>7.3924759799999986</c:v>
                </c:pt>
                <c:pt idx="2">
                  <c:v>3.7160260386666661</c:v>
                </c:pt>
              </c:numCache>
            </c:numRef>
          </c:yVal>
          <c:smooth val="0"/>
          <c:extLst>
            <c:ext xmlns:c16="http://schemas.microsoft.com/office/drawing/2014/chart" uri="{C3380CC4-5D6E-409C-BE32-E72D297353CC}">
              <c16:uniqueId val="{00000001-D1D0-B645-ACC6-15C3880D0A7E}"/>
            </c:ext>
          </c:extLst>
        </c:ser>
        <c:dLbls>
          <c:showLegendKey val="0"/>
          <c:showVal val="0"/>
          <c:showCatName val="0"/>
          <c:showSerName val="0"/>
          <c:showPercent val="0"/>
          <c:showBubbleSize val="0"/>
        </c:dLbls>
        <c:axId val="-2142417000"/>
        <c:axId val="-2072964408"/>
      </c:scatterChart>
      <c:valAx>
        <c:axId val="-2142417000"/>
        <c:scaling>
          <c:orientation val="minMax"/>
        </c:scaling>
        <c:delete val="1"/>
        <c:axPos val="b"/>
        <c:majorTickMark val="out"/>
        <c:minorTickMark val="none"/>
        <c:tickLblPos val="nextTo"/>
        <c:crossAx val="-2072964408"/>
        <c:crosses val="autoZero"/>
        <c:crossBetween val="midCat"/>
      </c:valAx>
      <c:valAx>
        <c:axId val="-2072964408"/>
        <c:scaling>
          <c:orientation val="minMax"/>
        </c:scaling>
        <c:delete val="0"/>
        <c:axPos val="l"/>
        <c:title>
          <c:tx>
            <c:rich>
              <a:bodyPr rot="-5400000" vert="horz"/>
              <a:lstStyle/>
              <a:p>
                <a:pPr>
                  <a:defRPr/>
                </a:pPr>
                <a:r>
                  <a:rPr lang="en-US"/>
                  <a:t>H</a:t>
                </a:r>
                <a:r>
                  <a:rPr lang="en-US" baseline="-25000"/>
                  <a:t>2</a:t>
                </a:r>
                <a:r>
                  <a:rPr lang="en-US"/>
                  <a:t>O (ppm)</a:t>
                </a:r>
              </a:p>
            </c:rich>
          </c:tx>
          <c:overlay val="0"/>
        </c:title>
        <c:numFmt formatCode="0" sourceLinked="0"/>
        <c:majorTickMark val="out"/>
        <c:minorTickMark val="none"/>
        <c:tickLblPos val="nextTo"/>
        <c:crossAx val="-2142417000"/>
        <c:crosses val="autoZero"/>
        <c:crossBetween val="midCat"/>
        <c:majorUnit val="2"/>
      </c:valAx>
    </c:plotArea>
    <c:legend>
      <c:legendPos val="r"/>
      <c:overlay val="0"/>
    </c:legend>
    <c:plotVisOnly val="1"/>
    <c:dispBlanksAs val="gap"/>
    <c:showDLblsOverMax val="0"/>
  </c:chart>
  <c:spPr>
    <a:ln>
      <a:noFill/>
    </a:ln>
    <a:effectLst/>
  </c:spPr>
  <c:txPr>
    <a:bodyPr/>
    <a:lstStyle/>
    <a:p>
      <a:pPr>
        <a:defRPr sz="1200"/>
      </a:pPr>
      <a:endParaRPr lang="en-US"/>
    </a:p>
  </c:txPr>
  <c:printSettings>
    <c:headerFooter/>
    <c:pageMargins b="1" l="0.75" r="0.75" t="1" header="0.5" footer="0.5"/>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Sulfur, August 2016</a:t>
            </a:r>
          </a:p>
        </c:rich>
      </c:tx>
      <c:layout>
        <c:manualLayout>
          <c:xMode val="edge"/>
          <c:yMode val="edge"/>
          <c:x val="0.21719213397817699"/>
          <c:y val="3.2225579053373601E-2"/>
        </c:manualLayout>
      </c:layout>
      <c:overlay val="1"/>
    </c:title>
    <c:autoTitleDeleted val="0"/>
    <c:plotArea>
      <c:layout/>
      <c:scatterChart>
        <c:scatterStyle val="lineMarker"/>
        <c:varyColors val="0"/>
        <c:ser>
          <c:idx val="0"/>
          <c:order val="0"/>
          <c:spPr>
            <a:ln w="28575">
              <a:noFill/>
            </a:ln>
          </c:spPr>
          <c:trendline>
            <c:trendlineType val="linear"/>
            <c:intercept val="0"/>
            <c:dispRSqr val="1"/>
            <c:dispEq val="1"/>
            <c:trendlineLbl>
              <c:layout>
                <c:manualLayout>
                  <c:x val="-0.13257586603327501"/>
                  <c:y val="8.1210629921259894E-2"/>
                </c:manualLayout>
              </c:layout>
              <c:numFmt formatCode="General" sourceLinked="0"/>
            </c:trendlineLbl>
          </c:trendline>
          <c:xVal>
            <c:numRef>
              <c:f>'1. Aug2016 NanoSIMS calibration'!$AV$17:$AV$51</c:f>
              <c:numCache>
                <c:formatCode>0.00E+00</c:formatCode>
                <c:ptCount val="35"/>
                <c:pt idx="0">
                  <c:v>2.7865772400000002</c:v>
                </c:pt>
                <c:pt idx="1">
                  <c:v>2.7688962000000004</c:v>
                </c:pt>
                <c:pt idx="2">
                  <c:v>2.7652693199999998</c:v>
                </c:pt>
                <c:pt idx="3">
                  <c:v>2.48611</c:v>
                </c:pt>
                <c:pt idx="4">
                  <c:v>2.4116140000000001</c:v>
                </c:pt>
                <c:pt idx="5">
                  <c:v>2.4088980000000002</c:v>
                </c:pt>
                <c:pt idx="6">
                  <c:v>2.4357183031999998</c:v>
                </c:pt>
                <c:pt idx="7">
                  <c:v>2.4452187759999999</c:v>
                </c:pt>
                <c:pt idx="8">
                  <c:v>2.3221083999999999</c:v>
                </c:pt>
                <c:pt idx="9">
                  <c:v>2.2610323759999997</c:v>
                </c:pt>
                <c:pt idx="10">
                  <c:v>2.2768857200000001</c:v>
                </c:pt>
                <c:pt idx="11">
                  <c:v>2.1889623399999998</c:v>
                </c:pt>
                <c:pt idx="12">
                  <c:v>2.1678193599999998</c:v>
                </c:pt>
                <c:pt idx="13">
                  <c:v>2.1632230600000004</c:v>
                </c:pt>
                <c:pt idx="14">
                  <c:v>1.3587300000000002</c:v>
                </c:pt>
                <c:pt idx="15">
                  <c:v>1.3401266000000001</c:v>
                </c:pt>
                <c:pt idx="16">
                  <c:v>1.3304840000000002</c:v>
                </c:pt>
                <c:pt idx="17">
                  <c:v>1.4102676600000001</c:v>
                </c:pt>
                <c:pt idx="18">
                  <c:v>1.40290494</c:v>
                </c:pt>
                <c:pt idx="19">
                  <c:v>1.4086314999999998</c:v>
                </c:pt>
                <c:pt idx="20">
                  <c:v>8.7682000000000003E-3</c:v>
                </c:pt>
                <c:pt idx="21">
                  <c:v>1.7694999999999999E-4</c:v>
                </c:pt>
                <c:pt idx="22">
                  <c:v>1.9264599999999998E-4</c:v>
                </c:pt>
                <c:pt idx="23">
                  <c:v>1.9062873200000001</c:v>
                </c:pt>
                <c:pt idx="24">
                  <c:v>1.8849206000000001</c:v>
                </c:pt>
                <c:pt idx="25">
                  <c:v>1.8889763199999998</c:v>
                </c:pt>
                <c:pt idx="26">
                  <c:v>1.6766006600000001</c:v>
                </c:pt>
                <c:pt idx="27">
                  <c:v>1.63917964</c:v>
                </c:pt>
                <c:pt idx="28">
                  <c:v>1.6406685400000001</c:v>
                </c:pt>
              </c:numCache>
            </c:numRef>
          </c:xVal>
          <c:yVal>
            <c:numRef>
              <c:f>'1. Aug2016 NanoSIMS calibration'!$AP$17:$AP$51</c:f>
              <c:numCache>
                <c:formatCode>General</c:formatCode>
                <c:ptCount val="35"/>
                <c:pt idx="0">
                  <c:v>1566</c:v>
                </c:pt>
                <c:pt idx="1">
                  <c:v>1566</c:v>
                </c:pt>
                <c:pt idx="2">
                  <c:v>1566</c:v>
                </c:pt>
                <c:pt idx="3">
                  <c:v>1552</c:v>
                </c:pt>
                <c:pt idx="4">
                  <c:v>1552</c:v>
                </c:pt>
                <c:pt idx="5">
                  <c:v>1552</c:v>
                </c:pt>
                <c:pt idx="6">
                  <c:v>1658</c:v>
                </c:pt>
                <c:pt idx="7">
                  <c:v>1658</c:v>
                </c:pt>
                <c:pt idx="8" formatCode="0">
                  <c:v>1388</c:v>
                </c:pt>
                <c:pt idx="9" formatCode="0">
                  <c:v>1388</c:v>
                </c:pt>
                <c:pt idx="10" formatCode="0">
                  <c:v>1388</c:v>
                </c:pt>
                <c:pt idx="11" formatCode="0">
                  <c:v>1306</c:v>
                </c:pt>
                <c:pt idx="12" formatCode="0">
                  <c:v>1306</c:v>
                </c:pt>
                <c:pt idx="13" formatCode="0">
                  <c:v>1306</c:v>
                </c:pt>
                <c:pt idx="14">
                  <c:v>950</c:v>
                </c:pt>
                <c:pt idx="15">
                  <c:v>950</c:v>
                </c:pt>
                <c:pt idx="16">
                  <c:v>950</c:v>
                </c:pt>
                <c:pt idx="17">
                  <c:v>838</c:v>
                </c:pt>
                <c:pt idx="18">
                  <c:v>838</c:v>
                </c:pt>
                <c:pt idx="19">
                  <c:v>838</c:v>
                </c:pt>
              </c:numCache>
            </c:numRef>
          </c:yVal>
          <c:smooth val="0"/>
          <c:extLst>
            <c:ext xmlns:c16="http://schemas.microsoft.com/office/drawing/2014/chart" uri="{C3380CC4-5D6E-409C-BE32-E72D297353CC}">
              <c16:uniqueId val="{00000001-764B-9A4E-85CD-1F3E18A33B5E}"/>
            </c:ext>
          </c:extLst>
        </c:ser>
        <c:dLbls>
          <c:showLegendKey val="0"/>
          <c:showVal val="0"/>
          <c:showCatName val="0"/>
          <c:showSerName val="0"/>
          <c:showPercent val="0"/>
          <c:showBubbleSize val="0"/>
        </c:dLbls>
        <c:axId val="-2064187016"/>
        <c:axId val="-2106077208"/>
      </c:scatterChart>
      <c:valAx>
        <c:axId val="-2064187016"/>
        <c:scaling>
          <c:orientation val="minMax"/>
        </c:scaling>
        <c:delete val="0"/>
        <c:axPos val="b"/>
        <c:minorGridlines>
          <c:spPr>
            <a:ln>
              <a:noFill/>
            </a:ln>
          </c:spPr>
        </c:minorGridlines>
        <c:title>
          <c:tx>
            <c:rich>
              <a:bodyPr/>
              <a:lstStyle/>
              <a:p>
                <a:pPr>
                  <a:defRPr/>
                </a:pPr>
                <a:r>
                  <a:rPr lang="en-US"/>
                  <a:t>32S / 30Si * SiO2/50</a:t>
                </a:r>
              </a:p>
            </c:rich>
          </c:tx>
          <c:overlay val="0"/>
        </c:title>
        <c:numFmt formatCode="#,##0.00" sourceLinked="0"/>
        <c:majorTickMark val="out"/>
        <c:minorTickMark val="none"/>
        <c:tickLblPos val="nextTo"/>
        <c:crossAx val="-2106077208"/>
        <c:crosses val="autoZero"/>
        <c:crossBetween val="midCat"/>
      </c:valAx>
      <c:valAx>
        <c:axId val="-2106077208"/>
        <c:scaling>
          <c:orientation val="minMax"/>
        </c:scaling>
        <c:delete val="0"/>
        <c:axPos val="l"/>
        <c:majorGridlines>
          <c:spPr>
            <a:ln>
              <a:noFill/>
            </a:ln>
          </c:spPr>
        </c:majorGridlines>
        <c:title>
          <c:tx>
            <c:rich>
              <a:bodyPr rot="-5400000" vert="horz"/>
              <a:lstStyle/>
              <a:p>
                <a:pPr>
                  <a:defRPr/>
                </a:pPr>
                <a:r>
                  <a:rPr lang="en-US"/>
                  <a:t>S (ppm)</a:t>
                </a:r>
              </a:p>
            </c:rich>
          </c:tx>
          <c:overlay val="0"/>
        </c:title>
        <c:numFmt formatCode="General" sourceLinked="1"/>
        <c:majorTickMark val="out"/>
        <c:minorTickMark val="none"/>
        <c:tickLblPos val="nextTo"/>
        <c:crossAx val="-2064187016"/>
        <c:crosses val="autoZero"/>
        <c:crossBetween val="midCat"/>
      </c:valAx>
    </c:plotArea>
    <c:plotVisOnly val="1"/>
    <c:dispBlanksAs val="gap"/>
    <c:showDLblsOverMax val="0"/>
  </c:chart>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a:pPr>
            <a:r>
              <a:rPr lang="en-US"/>
              <a:t>Comparison of blank-corrected and non-blank-corrected Suprasil</a:t>
            </a:r>
            <a:r>
              <a:rPr lang="en-US" baseline="0"/>
              <a:t> analyses</a:t>
            </a:r>
            <a:endParaRPr lang="en-US"/>
          </a:p>
        </c:rich>
      </c:tx>
      <c:layout>
        <c:manualLayout>
          <c:xMode val="edge"/>
          <c:yMode val="edge"/>
          <c:x val="0.15020887728459531"/>
          <c:y val="3.7037037037037035E-2"/>
        </c:manualLayout>
      </c:layout>
      <c:overlay val="1"/>
    </c:title>
    <c:autoTitleDeleted val="0"/>
    <c:plotArea>
      <c:layout/>
      <c:scatterChart>
        <c:scatterStyle val="lineMarker"/>
        <c:varyColors val="0"/>
        <c:ser>
          <c:idx val="1"/>
          <c:order val="0"/>
          <c:tx>
            <c:v>Suprasil (uncorrected)</c:v>
          </c:tx>
          <c:spPr>
            <a:ln w="47625">
              <a:noFill/>
            </a:ln>
            <a:effectLst/>
          </c:spPr>
          <c:marker>
            <c:spPr>
              <a:solidFill>
                <a:schemeClr val="tx1"/>
              </a:solidFill>
              <a:ln>
                <a:noFill/>
              </a:ln>
              <a:effectLst/>
            </c:spPr>
          </c:marker>
          <c:errBars>
            <c:errDir val="y"/>
            <c:errBarType val="both"/>
            <c:errValType val="cust"/>
            <c:noEndCap val="0"/>
            <c:plus>
              <c:numRef>
                <c:f>('17. Water in Suprasil'!$C$8,'17. Water in Suprasil'!$E$8,'17. Water in Suprasil'!$G$8)</c:f>
                <c:numCache>
                  <c:formatCode>General</c:formatCode>
                  <c:ptCount val="3"/>
                  <c:pt idx="0">
                    <c:v>0.93154506166663997</c:v>
                  </c:pt>
                  <c:pt idx="1">
                    <c:v>0.50565648816878039</c:v>
                  </c:pt>
                  <c:pt idx="2">
                    <c:v>0.24952645552033759</c:v>
                  </c:pt>
                </c:numCache>
              </c:numRef>
            </c:plus>
            <c:minus>
              <c:numRef>
                <c:f>('17. Water in Suprasil'!$C$8,'17. Water in Suprasil'!$E$8,'17. Water in Suprasil'!$G$8)</c:f>
                <c:numCache>
                  <c:formatCode>General</c:formatCode>
                  <c:ptCount val="3"/>
                  <c:pt idx="0">
                    <c:v>0.93154506166663997</c:v>
                  </c:pt>
                  <c:pt idx="1">
                    <c:v>0.50565648816878039</c:v>
                  </c:pt>
                  <c:pt idx="2">
                    <c:v>0.24952645552033759</c:v>
                  </c:pt>
                </c:numCache>
              </c:numRef>
            </c:minus>
          </c:errBars>
          <c:yVal>
            <c:numRef>
              <c:f>('17. Water in Suprasil'!$B$8,'17. Water in Suprasil'!$D$8,'17. Water in Suprasil'!$F$8)</c:f>
              <c:numCache>
                <c:formatCode>0.00</c:formatCode>
                <c:ptCount val="3"/>
                <c:pt idx="0">
                  <c:v>4.5485114949999996</c:v>
                </c:pt>
                <c:pt idx="1">
                  <c:v>7.3924759799999986</c:v>
                </c:pt>
                <c:pt idx="2">
                  <c:v>3.7160260386666661</c:v>
                </c:pt>
              </c:numCache>
            </c:numRef>
          </c:yVal>
          <c:smooth val="0"/>
          <c:extLst>
            <c:ext xmlns:c16="http://schemas.microsoft.com/office/drawing/2014/chart" uri="{C3380CC4-5D6E-409C-BE32-E72D297353CC}">
              <c16:uniqueId val="{00000000-55CB-D24C-9E3A-AD83E9B298C5}"/>
            </c:ext>
          </c:extLst>
        </c:ser>
        <c:ser>
          <c:idx val="2"/>
          <c:order val="1"/>
          <c:tx>
            <c:v>Suprasil (corrected)</c:v>
          </c:tx>
          <c:spPr>
            <a:ln w="47625">
              <a:noFill/>
            </a:ln>
            <a:effectLst/>
          </c:spPr>
          <c:marker>
            <c:symbol val="square"/>
            <c:size val="9"/>
            <c:spPr>
              <a:noFill/>
              <a:ln>
                <a:solidFill>
                  <a:schemeClr val="tx1"/>
                </a:solidFill>
              </a:ln>
              <a:effectLst/>
            </c:spPr>
          </c:marker>
          <c:errBars>
            <c:errDir val="y"/>
            <c:errBarType val="both"/>
            <c:errValType val="cust"/>
            <c:noEndCap val="0"/>
            <c:plus>
              <c:numRef>
                <c:f>('17. Water in Suprasil'!$C$9,'17. Water in Suprasil'!$E$9,'17. Water in Suprasil'!$G$9)</c:f>
                <c:numCache>
                  <c:formatCode>General</c:formatCode>
                  <c:ptCount val="3"/>
                  <c:pt idx="0">
                    <c:v>0.66598188578259865</c:v>
                  </c:pt>
                  <c:pt idx="1">
                    <c:v>0.26949413465425048</c:v>
                  </c:pt>
                  <c:pt idx="2">
                    <c:v>0.46700554335087135</c:v>
                  </c:pt>
                </c:numCache>
              </c:numRef>
            </c:plus>
            <c:minus>
              <c:numRef>
                <c:f>('17. Water in Suprasil'!$C$9,'17. Water in Suprasil'!$E$9,'17. Water in Suprasil'!$G$9)</c:f>
                <c:numCache>
                  <c:formatCode>General</c:formatCode>
                  <c:ptCount val="3"/>
                  <c:pt idx="0">
                    <c:v>0.66598188578259865</c:v>
                  </c:pt>
                  <c:pt idx="1">
                    <c:v>0.26949413465425048</c:v>
                  </c:pt>
                  <c:pt idx="2">
                    <c:v>0.46700554335087135</c:v>
                  </c:pt>
                </c:numCache>
              </c:numRef>
            </c:minus>
          </c:errBars>
          <c:yVal>
            <c:numRef>
              <c:f>('17. Water in Suprasil'!$B$9,'17. Water in Suprasil'!$D$9,'17. Water in Suprasil'!$F$9)</c:f>
              <c:numCache>
                <c:formatCode>0.00</c:formatCode>
                <c:ptCount val="3"/>
                <c:pt idx="0">
                  <c:v>2.2742396185849998</c:v>
                </c:pt>
                <c:pt idx="1">
                  <c:v>1.9629490634361388</c:v>
                </c:pt>
                <c:pt idx="2">
                  <c:v>1.9126723300780724</c:v>
                </c:pt>
              </c:numCache>
            </c:numRef>
          </c:yVal>
          <c:smooth val="0"/>
          <c:extLst>
            <c:ext xmlns:c16="http://schemas.microsoft.com/office/drawing/2014/chart" uri="{C3380CC4-5D6E-409C-BE32-E72D297353CC}">
              <c16:uniqueId val="{00000001-55CB-D24C-9E3A-AD83E9B298C5}"/>
            </c:ext>
          </c:extLst>
        </c:ser>
        <c:dLbls>
          <c:showLegendKey val="0"/>
          <c:showVal val="0"/>
          <c:showCatName val="0"/>
          <c:showSerName val="0"/>
          <c:showPercent val="0"/>
          <c:showBubbleSize val="0"/>
        </c:dLbls>
        <c:axId val="-2146264264"/>
        <c:axId val="-2116737656"/>
      </c:scatterChart>
      <c:valAx>
        <c:axId val="-2146264264"/>
        <c:scaling>
          <c:orientation val="minMax"/>
        </c:scaling>
        <c:delete val="1"/>
        <c:axPos val="b"/>
        <c:majorTickMark val="out"/>
        <c:minorTickMark val="none"/>
        <c:tickLblPos val="nextTo"/>
        <c:crossAx val="-2116737656"/>
        <c:crosses val="autoZero"/>
        <c:crossBetween val="midCat"/>
      </c:valAx>
      <c:valAx>
        <c:axId val="-2116737656"/>
        <c:scaling>
          <c:orientation val="minMax"/>
        </c:scaling>
        <c:delete val="0"/>
        <c:axPos val="l"/>
        <c:title>
          <c:tx>
            <c:rich>
              <a:bodyPr rot="-5400000" vert="horz"/>
              <a:lstStyle/>
              <a:p>
                <a:pPr>
                  <a:defRPr/>
                </a:pPr>
                <a:r>
                  <a:rPr lang="en-US"/>
                  <a:t>H</a:t>
                </a:r>
                <a:r>
                  <a:rPr lang="en-US" baseline="-25000"/>
                  <a:t>2</a:t>
                </a:r>
                <a:r>
                  <a:rPr lang="en-US"/>
                  <a:t>O (ppm)</a:t>
                </a:r>
              </a:p>
            </c:rich>
          </c:tx>
          <c:overlay val="0"/>
        </c:title>
        <c:numFmt formatCode="0" sourceLinked="0"/>
        <c:majorTickMark val="out"/>
        <c:minorTickMark val="none"/>
        <c:tickLblPos val="nextTo"/>
        <c:crossAx val="-2146264264"/>
        <c:crosses val="autoZero"/>
        <c:crossBetween val="midCat"/>
        <c:majorUnit val="2"/>
      </c:valAx>
    </c:plotArea>
    <c:legend>
      <c:legendPos val="r"/>
      <c:overlay val="0"/>
    </c:legend>
    <c:plotVisOnly val="1"/>
    <c:dispBlanksAs val="gap"/>
    <c:showDLblsOverMax val="0"/>
  </c:chart>
  <c:spPr>
    <a:ln>
      <a:noFill/>
    </a:ln>
    <a:effectLst/>
  </c:spPr>
  <c:txPr>
    <a:bodyPr/>
    <a:lstStyle/>
    <a:p>
      <a:pPr>
        <a:defRPr sz="1200"/>
      </a:pPr>
      <a:endParaRPr lang="en-US"/>
    </a:p>
  </c:txPr>
  <c:printSettings>
    <c:headerFooter/>
    <c:pageMargins b="1" l="0.75" r="0.75" t="1" header="0.5" footer="0.5"/>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t>Fluorine, August 2016</a:t>
            </a:r>
          </a:p>
        </c:rich>
      </c:tx>
      <c:overlay val="1"/>
    </c:title>
    <c:autoTitleDeleted val="0"/>
    <c:plotArea>
      <c:layout/>
      <c:scatterChart>
        <c:scatterStyle val="lineMarker"/>
        <c:varyColors val="0"/>
        <c:ser>
          <c:idx val="0"/>
          <c:order val="0"/>
          <c:spPr>
            <a:ln w="28575">
              <a:noFill/>
            </a:ln>
          </c:spPr>
          <c:trendline>
            <c:trendlineType val="linear"/>
            <c:intercept val="0"/>
            <c:dispRSqr val="1"/>
            <c:dispEq val="1"/>
            <c:trendlineLbl>
              <c:layout>
                <c:manualLayout>
                  <c:x val="-0.14557198721256001"/>
                  <c:y val="0.114398610092767"/>
                </c:manualLayout>
              </c:layout>
              <c:numFmt formatCode="General" sourceLinked="0"/>
            </c:trendlineLbl>
          </c:trendline>
          <c:xVal>
            <c:numRef>
              <c:f>'1. Aug2016 NanoSIMS calibration'!$AU$17:$AU$51</c:f>
              <c:numCache>
                <c:formatCode>0.00E+00</c:formatCode>
                <c:ptCount val="35"/>
                <c:pt idx="0">
                  <c:v>2.4504107999999998</c:v>
                </c:pt>
                <c:pt idx="1">
                  <c:v>2.5138812000000001</c:v>
                </c:pt>
                <c:pt idx="2">
                  <c:v>2.5053807000000003</c:v>
                </c:pt>
                <c:pt idx="3">
                  <c:v>2.349631</c:v>
                </c:pt>
                <c:pt idx="4">
                  <c:v>2.3698069999999998</c:v>
                </c:pt>
                <c:pt idx="5">
                  <c:v>2.3779549999999996</c:v>
                </c:pt>
                <c:pt idx="6">
                  <c:v>1.251664232</c:v>
                </c:pt>
                <c:pt idx="7">
                  <c:v>1.257198488</c:v>
                </c:pt>
                <c:pt idx="8">
                  <c:v>0.58085229679999995</c:v>
                </c:pt>
                <c:pt idx="9">
                  <c:v>0.56369816559999997</c:v>
                </c:pt>
                <c:pt idx="10">
                  <c:v>0.56125918959999987</c:v>
                </c:pt>
                <c:pt idx="11">
                  <c:v>0.60955109199999991</c:v>
                </c:pt>
                <c:pt idx="12">
                  <c:v>0.60485265200000005</c:v>
                </c:pt>
                <c:pt idx="13">
                  <c:v>0.60851947800000006</c:v>
                </c:pt>
                <c:pt idx="14">
                  <c:v>0.25170107999999997</c:v>
                </c:pt>
                <c:pt idx="15">
                  <c:v>0.24514606000000005</c:v>
                </c:pt>
                <c:pt idx="16">
                  <c:v>0.24640252000000001</c:v>
                </c:pt>
                <c:pt idx="17">
                  <c:v>0.46540571200000003</c:v>
                </c:pt>
                <c:pt idx="18">
                  <c:v>0.45362535999999998</c:v>
                </c:pt>
                <c:pt idx="19">
                  <c:v>0.45151880400000005</c:v>
                </c:pt>
                <c:pt idx="20">
                  <c:v>7.0023999999999998E-3</c:v>
                </c:pt>
                <c:pt idx="21">
                  <c:v>4.5071999999999999E-4</c:v>
                </c:pt>
                <c:pt idx="22">
                  <c:v>4.6655999999999998E-4</c:v>
                </c:pt>
                <c:pt idx="23">
                  <c:v>0.77428640799999993</c:v>
                </c:pt>
                <c:pt idx="24">
                  <c:v>0.76149605199999992</c:v>
                </c:pt>
                <c:pt idx="25">
                  <c:v>0.73520311599999999</c:v>
                </c:pt>
                <c:pt idx="26">
                  <c:v>0.32661503000000003</c:v>
                </c:pt>
                <c:pt idx="27">
                  <c:v>0.31562694800000002</c:v>
                </c:pt>
                <c:pt idx="28">
                  <c:v>0.31630191600000002</c:v>
                </c:pt>
              </c:numCache>
            </c:numRef>
          </c:xVal>
          <c:yVal>
            <c:numRef>
              <c:f>'1. Aug2016 NanoSIMS calibration'!$AO$17:$AO$51</c:f>
              <c:numCache>
                <c:formatCode>General</c:formatCode>
                <c:ptCount val="35"/>
                <c:pt idx="0">
                  <c:v>975</c:v>
                </c:pt>
                <c:pt idx="1">
                  <c:v>975</c:v>
                </c:pt>
                <c:pt idx="2">
                  <c:v>975</c:v>
                </c:pt>
                <c:pt idx="3">
                  <c:v>1050</c:v>
                </c:pt>
                <c:pt idx="4">
                  <c:v>1050</c:v>
                </c:pt>
                <c:pt idx="5">
                  <c:v>1050</c:v>
                </c:pt>
                <c:pt idx="6">
                  <c:v>600</c:v>
                </c:pt>
                <c:pt idx="7">
                  <c:v>600</c:v>
                </c:pt>
                <c:pt idx="8" formatCode="0">
                  <c:v>230</c:v>
                </c:pt>
                <c:pt idx="9" formatCode="0">
                  <c:v>230</c:v>
                </c:pt>
                <c:pt idx="10" formatCode="0">
                  <c:v>230</c:v>
                </c:pt>
                <c:pt idx="11" formatCode="0">
                  <c:v>263</c:v>
                </c:pt>
                <c:pt idx="12" formatCode="0">
                  <c:v>263</c:v>
                </c:pt>
                <c:pt idx="13" formatCode="0">
                  <c:v>263</c:v>
                </c:pt>
                <c:pt idx="14" formatCode="0.0">
                  <c:v>95.385919999999999</c:v>
                </c:pt>
                <c:pt idx="15" formatCode="0.0">
                  <c:v>95.385919999999999</c:v>
                </c:pt>
                <c:pt idx="16" formatCode="0.0">
                  <c:v>95.385919999999999</c:v>
                </c:pt>
                <c:pt idx="17">
                  <c:v>195</c:v>
                </c:pt>
                <c:pt idx="18">
                  <c:v>195</c:v>
                </c:pt>
                <c:pt idx="19">
                  <c:v>195</c:v>
                </c:pt>
              </c:numCache>
            </c:numRef>
          </c:yVal>
          <c:smooth val="0"/>
          <c:extLst>
            <c:ext xmlns:c16="http://schemas.microsoft.com/office/drawing/2014/chart" uri="{C3380CC4-5D6E-409C-BE32-E72D297353CC}">
              <c16:uniqueId val="{00000001-B031-B64E-8469-D29452B6B3AA}"/>
            </c:ext>
          </c:extLst>
        </c:ser>
        <c:dLbls>
          <c:showLegendKey val="0"/>
          <c:showVal val="0"/>
          <c:showCatName val="0"/>
          <c:showSerName val="0"/>
          <c:showPercent val="0"/>
          <c:showBubbleSize val="0"/>
        </c:dLbls>
        <c:axId val="-2114085256"/>
        <c:axId val="-2102991512"/>
      </c:scatterChart>
      <c:valAx>
        <c:axId val="-2114085256"/>
        <c:scaling>
          <c:orientation val="minMax"/>
        </c:scaling>
        <c:delete val="0"/>
        <c:axPos val="b"/>
        <c:title>
          <c:tx>
            <c:rich>
              <a:bodyPr/>
              <a:lstStyle/>
              <a:p>
                <a:pPr>
                  <a:defRPr/>
                </a:pPr>
                <a:r>
                  <a:rPr lang="en-US"/>
                  <a:t>19F/30Si * SiO2/50</a:t>
                </a:r>
              </a:p>
            </c:rich>
          </c:tx>
          <c:overlay val="0"/>
        </c:title>
        <c:numFmt formatCode="#,##0.00" sourceLinked="0"/>
        <c:majorTickMark val="out"/>
        <c:minorTickMark val="none"/>
        <c:tickLblPos val="nextTo"/>
        <c:crossAx val="-2102991512"/>
        <c:crosses val="autoZero"/>
        <c:crossBetween val="midCat"/>
      </c:valAx>
      <c:valAx>
        <c:axId val="-2102991512"/>
        <c:scaling>
          <c:orientation val="minMax"/>
        </c:scaling>
        <c:delete val="0"/>
        <c:axPos val="l"/>
        <c:majorGridlines>
          <c:spPr>
            <a:ln>
              <a:noFill/>
            </a:ln>
          </c:spPr>
        </c:majorGridlines>
        <c:title>
          <c:tx>
            <c:rich>
              <a:bodyPr rot="-5400000" vert="horz"/>
              <a:lstStyle/>
              <a:p>
                <a:pPr>
                  <a:defRPr/>
                </a:pPr>
                <a:r>
                  <a:rPr lang="en-US"/>
                  <a:t>F (ppm)</a:t>
                </a:r>
              </a:p>
            </c:rich>
          </c:tx>
          <c:overlay val="0"/>
        </c:title>
        <c:numFmt formatCode="General" sourceLinked="1"/>
        <c:majorTickMark val="out"/>
        <c:minorTickMark val="none"/>
        <c:tickLblPos val="nextTo"/>
        <c:crossAx val="-2114085256"/>
        <c:crosses val="autoZero"/>
        <c:crossBetween val="midCat"/>
      </c:valAx>
    </c:plotArea>
    <c:plotVisOnly val="1"/>
    <c:dispBlanksAs val="gap"/>
    <c:showDLblsOverMax val="0"/>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a:pPr>
            <a:r>
              <a:rPr lang="en-US"/>
              <a:t>Chlorine, August 2016</a:t>
            </a:r>
          </a:p>
        </c:rich>
      </c:tx>
      <c:overlay val="0"/>
    </c:title>
    <c:autoTitleDeleted val="0"/>
    <c:plotArea>
      <c:layout/>
      <c:scatterChart>
        <c:scatterStyle val="lineMarker"/>
        <c:varyColors val="0"/>
        <c:ser>
          <c:idx val="0"/>
          <c:order val="0"/>
          <c:spPr>
            <a:ln w="47625">
              <a:noFill/>
            </a:ln>
          </c:spPr>
          <c:trendline>
            <c:trendlineType val="linear"/>
            <c:intercept val="0"/>
            <c:dispRSqr val="1"/>
            <c:dispEq val="1"/>
            <c:trendlineLbl>
              <c:layout>
                <c:manualLayout>
                  <c:x val="-0.30375229753341298"/>
                  <c:y val="2.3616236162361599E-2"/>
                </c:manualLayout>
              </c:layout>
              <c:numFmt formatCode="General" sourceLinked="0"/>
            </c:trendlineLbl>
          </c:trendline>
          <c:xVal>
            <c:numRef>
              <c:f>'1. Aug2016 NanoSIMS calibration'!$AW$20:$AW$51</c:f>
              <c:numCache>
                <c:formatCode>0.00E+00</c:formatCode>
                <c:ptCount val="32"/>
                <c:pt idx="0">
                  <c:v>0.91851240000000001</c:v>
                </c:pt>
                <c:pt idx="1">
                  <c:v>0.91222680000000012</c:v>
                </c:pt>
                <c:pt idx="2">
                  <c:v>0.902003</c:v>
                </c:pt>
                <c:pt idx="3">
                  <c:v>1.6250420368000003</c:v>
                </c:pt>
                <c:pt idx="4">
                  <c:v>1.6379553007999998</c:v>
                </c:pt>
                <c:pt idx="5">
                  <c:v>0.32591833039999996</c:v>
                </c:pt>
                <c:pt idx="6">
                  <c:v>0.3149124512</c:v>
                </c:pt>
                <c:pt idx="7">
                  <c:v>0.32099972879999994</c:v>
                </c:pt>
                <c:pt idx="8">
                  <c:v>0.167530028</c:v>
                </c:pt>
                <c:pt idx="9">
                  <c:v>0.16606942599999999</c:v>
                </c:pt>
                <c:pt idx="10">
                  <c:v>0.16829607800000002</c:v>
                </c:pt>
                <c:pt idx="11">
                  <c:v>6.2352558000000009E-2</c:v>
                </c:pt>
                <c:pt idx="12">
                  <c:v>6.1317196000000004E-2</c:v>
                </c:pt>
                <c:pt idx="13">
                  <c:v>5.9997426E-2</c:v>
                </c:pt>
                <c:pt idx="14">
                  <c:v>0.331803022</c:v>
                </c:pt>
                <c:pt idx="15">
                  <c:v>0.325207252</c:v>
                </c:pt>
                <c:pt idx="16">
                  <c:v>0.32700702800000003</c:v>
                </c:pt>
                <c:pt idx="17">
                  <c:v>2.6070000000000007</c:v>
                </c:pt>
                <c:pt idx="18">
                  <c:v>3.4260000000000002</c:v>
                </c:pt>
                <c:pt idx="19">
                  <c:v>3.3992</c:v>
                </c:pt>
                <c:pt idx="20">
                  <c:v>0.17200209600000002</c:v>
                </c:pt>
                <c:pt idx="21">
                  <c:v>0.16892568400000002</c:v>
                </c:pt>
                <c:pt idx="22">
                  <c:v>0.16795626800000002</c:v>
                </c:pt>
                <c:pt idx="23">
                  <c:v>3.0017216600000004E-2</c:v>
                </c:pt>
                <c:pt idx="24">
                  <c:v>2.1228736200000001E-2</c:v>
                </c:pt>
                <c:pt idx="25">
                  <c:v>2.04316784E-2</c:v>
                </c:pt>
              </c:numCache>
            </c:numRef>
          </c:xVal>
          <c:yVal>
            <c:numRef>
              <c:f>'1. Aug2016 NanoSIMS calibration'!$AQ$20:$AQ$51</c:f>
              <c:numCache>
                <c:formatCode>General</c:formatCode>
                <c:ptCount val="32"/>
                <c:pt idx="0">
                  <c:v>857</c:v>
                </c:pt>
                <c:pt idx="1">
                  <c:v>857</c:v>
                </c:pt>
                <c:pt idx="2">
                  <c:v>857</c:v>
                </c:pt>
                <c:pt idx="3">
                  <c:v>1490</c:v>
                </c:pt>
                <c:pt idx="4">
                  <c:v>1490</c:v>
                </c:pt>
                <c:pt idx="5" formatCode="0">
                  <c:v>253</c:v>
                </c:pt>
                <c:pt idx="6" formatCode="0">
                  <c:v>253</c:v>
                </c:pt>
                <c:pt idx="7" formatCode="0">
                  <c:v>253</c:v>
                </c:pt>
                <c:pt idx="8" formatCode="0">
                  <c:v>145</c:v>
                </c:pt>
                <c:pt idx="9" formatCode="0">
                  <c:v>145</c:v>
                </c:pt>
                <c:pt idx="10" formatCode="0">
                  <c:v>145</c:v>
                </c:pt>
                <c:pt idx="11" formatCode="0.0">
                  <c:v>53</c:v>
                </c:pt>
                <c:pt idx="12" formatCode="0.0">
                  <c:v>53</c:v>
                </c:pt>
                <c:pt idx="13" formatCode="0.0">
                  <c:v>53</c:v>
                </c:pt>
                <c:pt idx="14">
                  <c:v>281</c:v>
                </c:pt>
                <c:pt idx="15">
                  <c:v>281</c:v>
                </c:pt>
                <c:pt idx="16">
                  <c:v>281</c:v>
                </c:pt>
                <c:pt idx="20">
                  <c:v>119</c:v>
                </c:pt>
                <c:pt idx="21">
                  <c:v>119</c:v>
                </c:pt>
                <c:pt idx="22">
                  <c:v>119</c:v>
                </c:pt>
                <c:pt idx="23">
                  <c:v>41</c:v>
                </c:pt>
                <c:pt idx="24">
                  <c:v>41</c:v>
                </c:pt>
                <c:pt idx="25">
                  <c:v>41</c:v>
                </c:pt>
              </c:numCache>
            </c:numRef>
          </c:yVal>
          <c:smooth val="0"/>
          <c:extLst>
            <c:ext xmlns:c16="http://schemas.microsoft.com/office/drawing/2014/chart" uri="{C3380CC4-5D6E-409C-BE32-E72D297353CC}">
              <c16:uniqueId val="{00000001-4F6D-904E-BA73-C8AC63AFC27F}"/>
            </c:ext>
          </c:extLst>
        </c:ser>
        <c:dLbls>
          <c:showLegendKey val="0"/>
          <c:showVal val="0"/>
          <c:showCatName val="0"/>
          <c:showSerName val="0"/>
          <c:showPercent val="0"/>
          <c:showBubbleSize val="0"/>
        </c:dLbls>
        <c:axId val="-2147449544"/>
        <c:axId val="-2120994920"/>
      </c:scatterChart>
      <c:valAx>
        <c:axId val="-2147449544"/>
        <c:scaling>
          <c:orientation val="minMax"/>
          <c:max val="2"/>
        </c:scaling>
        <c:delete val="0"/>
        <c:axPos val="b"/>
        <c:title>
          <c:tx>
            <c:rich>
              <a:bodyPr/>
              <a:lstStyle/>
              <a:p>
                <a:pPr>
                  <a:defRPr/>
                </a:pPr>
                <a:r>
                  <a:rPr lang="en-US"/>
                  <a:t>35Cl/30Si * SiO2/50</a:t>
                </a:r>
              </a:p>
            </c:rich>
          </c:tx>
          <c:overlay val="0"/>
        </c:title>
        <c:numFmt formatCode="#,##0.0" sourceLinked="0"/>
        <c:majorTickMark val="out"/>
        <c:minorTickMark val="none"/>
        <c:tickLblPos val="nextTo"/>
        <c:crossAx val="-2120994920"/>
        <c:crosses val="autoZero"/>
        <c:crossBetween val="midCat"/>
      </c:valAx>
      <c:valAx>
        <c:axId val="-2120994920"/>
        <c:scaling>
          <c:orientation val="minMax"/>
          <c:max val="2000"/>
        </c:scaling>
        <c:delete val="0"/>
        <c:axPos val="l"/>
        <c:majorGridlines>
          <c:spPr>
            <a:ln>
              <a:noFill/>
            </a:ln>
          </c:spPr>
        </c:majorGridlines>
        <c:title>
          <c:tx>
            <c:rich>
              <a:bodyPr rot="-5400000" vert="horz"/>
              <a:lstStyle/>
              <a:p>
                <a:pPr>
                  <a:defRPr/>
                </a:pPr>
                <a:r>
                  <a:rPr lang="en-US"/>
                  <a:t>Cl (ppm)</a:t>
                </a:r>
              </a:p>
            </c:rich>
          </c:tx>
          <c:overlay val="0"/>
        </c:title>
        <c:numFmt formatCode="General" sourceLinked="1"/>
        <c:majorTickMark val="out"/>
        <c:minorTickMark val="none"/>
        <c:tickLblPos val="nextTo"/>
        <c:crossAx val="-2147449544"/>
        <c:crosses val="autoZero"/>
        <c:crossBetween val="midCat"/>
      </c:valAx>
    </c:plotArea>
    <c:plotVisOnly val="1"/>
    <c:dispBlanksAs val="gap"/>
    <c:showDLblsOverMax val="0"/>
  </c:chart>
  <c:printSettings>
    <c:headerFooter/>
    <c:pageMargins b="1" l="0.75" r="0.75" t="1" header="0.5" footer="0.5"/>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a:pPr>
            <a:r>
              <a:rPr lang="en-US"/>
              <a:t>Suprasil, August 2016 </a:t>
            </a:r>
          </a:p>
        </c:rich>
      </c:tx>
      <c:overlay val="0"/>
    </c:title>
    <c:autoTitleDeleted val="0"/>
    <c:plotArea>
      <c:layout/>
      <c:scatterChart>
        <c:scatterStyle val="lineMarker"/>
        <c:varyColors val="0"/>
        <c:ser>
          <c:idx val="0"/>
          <c:order val="0"/>
          <c:tx>
            <c:v>Suprasil, July 2017 calibration data</c:v>
          </c:tx>
          <c:spPr>
            <a:ln w="47625">
              <a:noFill/>
            </a:ln>
          </c:spPr>
          <c:yVal>
            <c:numRef>
              <c:f>('1. Aug2016 NanoSIMS calibration'!$AZ$14:$AZ$15,'1. Aug2016 NanoSIMS calibration'!$AZ$38:$AZ$39)</c:f>
              <c:numCache>
                <c:formatCode>0.00</c:formatCode>
                <c:ptCount val="4"/>
                <c:pt idx="0">
                  <c:v>3.2066924382899997</c:v>
                </c:pt>
                <c:pt idx="1">
                  <c:v>2.0714147782899999</c:v>
                </c:pt>
                <c:pt idx="2">
                  <c:v>2.18674398888</c:v>
                </c:pt>
                <c:pt idx="3">
                  <c:v>1.6321072688800002</c:v>
                </c:pt>
              </c:numCache>
            </c:numRef>
          </c:yVal>
          <c:smooth val="0"/>
          <c:extLst>
            <c:ext xmlns:c16="http://schemas.microsoft.com/office/drawing/2014/chart" uri="{C3380CC4-5D6E-409C-BE32-E72D297353CC}">
              <c16:uniqueId val="{00000000-1355-1544-A6D0-C6CF5707B43B}"/>
            </c:ext>
          </c:extLst>
        </c:ser>
        <c:dLbls>
          <c:showLegendKey val="0"/>
          <c:showVal val="0"/>
          <c:showCatName val="0"/>
          <c:showSerName val="0"/>
          <c:showPercent val="0"/>
          <c:showBubbleSize val="0"/>
        </c:dLbls>
        <c:axId val="-2115387352"/>
        <c:axId val="-2108177384"/>
      </c:scatterChart>
      <c:valAx>
        <c:axId val="-2115387352"/>
        <c:scaling>
          <c:orientation val="minMax"/>
        </c:scaling>
        <c:delete val="0"/>
        <c:axPos val="b"/>
        <c:majorTickMark val="out"/>
        <c:minorTickMark val="none"/>
        <c:tickLblPos val="nextTo"/>
        <c:crossAx val="-2108177384"/>
        <c:crosses val="autoZero"/>
        <c:crossBetween val="midCat"/>
      </c:valAx>
      <c:valAx>
        <c:axId val="-2108177384"/>
        <c:scaling>
          <c:orientation val="minMax"/>
        </c:scaling>
        <c:delete val="0"/>
        <c:axPos val="l"/>
        <c:title>
          <c:tx>
            <c:rich>
              <a:bodyPr rot="-5400000" vert="horz"/>
              <a:lstStyle/>
              <a:p>
                <a:pPr>
                  <a:defRPr/>
                </a:pPr>
                <a:r>
                  <a:rPr lang="en-US"/>
                  <a:t>Blank-corrected</a:t>
                </a:r>
                <a:r>
                  <a:rPr lang="en-US" baseline="0"/>
                  <a:t> </a:t>
                </a:r>
                <a:r>
                  <a:rPr lang="en-US"/>
                  <a:t>H2O (ppm)</a:t>
                </a:r>
              </a:p>
            </c:rich>
          </c:tx>
          <c:overlay val="0"/>
        </c:title>
        <c:numFmt formatCode="0.00" sourceLinked="1"/>
        <c:majorTickMark val="out"/>
        <c:minorTickMark val="none"/>
        <c:tickLblPos val="nextTo"/>
        <c:crossAx val="-2115387352"/>
        <c:crosses val="autoZero"/>
        <c:crossBetween val="midCat"/>
      </c:valAx>
    </c:plotArea>
    <c:plotVisOnly val="1"/>
    <c:dispBlanksAs val="gap"/>
    <c:showDLblsOverMax val="0"/>
  </c:chart>
  <c:printSettings>
    <c:headerFooter/>
    <c:pageMargins b="1" l="0.75" r="0.75" t="1" header="0.5" footer="0.5"/>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title>
      <c:tx>
        <c:rich>
          <a:bodyPr/>
          <a:lstStyle/>
          <a:p>
            <a:pPr>
              <a:defRPr/>
            </a:pPr>
            <a:r>
              <a:rPr lang="en-US"/>
              <a:t>Suprasil, August 2016 </a:t>
            </a:r>
          </a:p>
        </c:rich>
      </c:tx>
      <c:overlay val="0"/>
    </c:title>
    <c:autoTitleDeleted val="0"/>
    <c:plotArea>
      <c:layout/>
      <c:scatterChart>
        <c:scatterStyle val="lineMarker"/>
        <c:varyColors val="0"/>
        <c:ser>
          <c:idx val="0"/>
          <c:order val="0"/>
          <c:tx>
            <c:v>Suprasil, July 2017 calibration data</c:v>
          </c:tx>
          <c:spPr>
            <a:ln w="47625">
              <a:noFill/>
            </a:ln>
          </c:spPr>
          <c:yVal>
            <c:numRef>
              <c:f>('1. Aug2016 NanoSIMS calibration'!$AY$14:$AY$15,'1. Aug2016 NanoSIMS calibration'!$AY$38:$AY$39)</c:f>
              <c:numCache>
                <c:formatCode>0.00</c:formatCode>
                <c:ptCount val="4"/>
                <c:pt idx="0">
                  <c:v>4.4443821399999992</c:v>
                </c:pt>
                <c:pt idx="1">
                  <c:v>3.3091044800000002</c:v>
                </c:pt>
                <c:pt idx="2">
                  <c:v>5.4975980399999997</c:v>
                </c:pt>
                <c:pt idx="3">
                  <c:v>4.9429613200000002</c:v>
                </c:pt>
              </c:numCache>
            </c:numRef>
          </c:yVal>
          <c:smooth val="0"/>
          <c:extLst>
            <c:ext xmlns:c16="http://schemas.microsoft.com/office/drawing/2014/chart" uri="{C3380CC4-5D6E-409C-BE32-E72D297353CC}">
              <c16:uniqueId val="{00000000-DF36-E944-9AAB-8914AD9241B5}"/>
            </c:ext>
          </c:extLst>
        </c:ser>
        <c:ser>
          <c:idx val="1"/>
          <c:order val="1"/>
          <c:tx>
            <c:v>Syn Fo </c:v>
          </c:tx>
          <c:spPr>
            <a:ln w="47625">
              <a:noFill/>
            </a:ln>
          </c:spPr>
          <c:yVal>
            <c:numRef>
              <c:f>'1. Aug2016 NanoSIMS calibration'!$AY$46:$AY$48</c:f>
              <c:numCache>
                <c:formatCode>0.00</c:formatCode>
                <c:ptCount val="3"/>
                <c:pt idx="0">
                  <c:v>3.6793542739800005</c:v>
                </c:pt>
                <c:pt idx="1">
                  <c:v>2.1540223119800004</c:v>
                </c:pt>
                <c:pt idx="2">
                  <c:v>4.0991855674000002</c:v>
                </c:pt>
              </c:numCache>
            </c:numRef>
          </c:yVal>
          <c:smooth val="0"/>
          <c:extLst>
            <c:ext xmlns:c16="http://schemas.microsoft.com/office/drawing/2014/chart" uri="{C3380CC4-5D6E-409C-BE32-E72D297353CC}">
              <c16:uniqueId val="{00000001-DF36-E944-9AAB-8914AD9241B5}"/>
            </c:ext>
          </c:extLst>
        </c:ser>
        <c:dLbls>
          <c:showLegendKey val="0"/>
          <c:showVal val="0"/>
          <c:showCatName val="0"/>
          <c:showSerName val="0"/>
          <c:showPercent val="0"/>
          <c:showBubbleSize val="0"/>
        </c:dLbls>
        <c:axId val="-2073065496"/>
        <c:axId val="-2118148136"/>
      </c:scatterChart>
      <c:valAx>
        <c:axId val="-2073065496"/>
        <c:scaling>
          <c:orientation val="minMax"/>
        </c:scaling>
        <c:delete val="0"/>
        <c:axPos val="b"/>
        <c:majorTickMark val="out"/>
        <c:minorTickMark val="none"/>
        <c:tickLblPos val="nextTo"/>
        <c:crossAx val="-2118148136"/>
        <c:crosses val="autoZero"/>
        <c:crossBetween val="midCat"/>
      </c:valAx>
      <c:valAx>
        <c:axId val="-2118148136"/>
        <c:scaling>
          <c:orientation val="minMax"/>
        </c:scaling>
        <c:delete val="0"/>
        <c:axPos val="l"/>
        <c:title>
          <c:tx>
            <c:rich>
              <a:bodyPr rot="-5400000" vert="horz"/>
              <a:lstStyle/>
              <a:p>
                <a:pPr>
                  <a:defRPr/>
                </a:pPr>
                <a:r>
                  <a:rPr lang="en-US"/>
                  <a:t>Uncorrected</a:t>
                </a:r>
                <a:r>
                  <a:rPr lang="en-US" baseline="0"/>
                  <a:t> </a:t>
                </a:r>
                <a:r>
                  <a:rPr lang="en-US"/>
                  <a:t>H2O (ppm)</a:t>
                </a:r>
              </a:p>
            </c:rich>
          </c:tx>
          <c:overlay val="0"/>
        </c:title>
        <c:numFmt formatCode="0.00" sourceLinked="1"/>
        <c:majorTickMark val="out"/>
        <c:minorTickMark val="none"/>
        <c:tickLblPos val="nextTo"/>
        <c:crossAx val="-2073065496"/>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scatterChart>
        <c:scatterStyle val="lineMarker"/>
        <c:varyColors val="0"/>
        <c:ser>
          <c:idx val="0"/>
          <c:order val="0"/>
          <c:tx>
            <c:v>Mon-Tues</c:v>
          </c:tx>
          <c:spPr>
            <a:ln w="47625">
              <a:noFill/>
            </a:ln>
          </c:spPr>
          <c:trendline>
            <c:trendlineType val="linear"/>
            <c:intercept val="0"/>
            <c:dispRSqr val="1"/>
            <c:dispEq val="1"/>
            <c:trendlineLbl>
              <c:numFmt formatCode="General" sourceLinked="0"/>
            </c:trendlineLbl>
          </c:trendline>
          <c:xVal>
            <c:numRef>
              <c:f>'2. Feb-March2019 6f calibration'!$K$33:$K$57</c:f>
              <c:numCache>
                <c:formatCode>0.00E+00</c:formatCode>
                <c:ptCount val="25"/>
                <c:pt idx="0">
                  <c:v>7.9737040600000016E-4</c:v>
                </c:pt>
                <c:pt idx="1">
                  <c:v>9.6161254000000005E-4</c:v>
                </c:pt>
                <c:pt idx="2">
                  <c:v>7.9577001000000007E-4</c:v>
                </c:pt>
                <c:pt idx="3">
                  <c:v>1.1756238013333332E-3</c:v>
                </c:pt>
                <c:pt idx="4">
                  <c:v>1.1060825813333335E-3</c:v>
                </c:pt>
                <c:pt idx="5">
                  <c:v>1.1115225613333338E-3</c:v>
                </c:pt>
                <c:pt idx="6">
                  <c:v>4.8435695681333338E-2</c:v>
                </c:pt>
                <c:pt idx="7">
                  <c:v>3.6666895681333335E-2</c:v>
                </c:pt>
                <c:pt idx="8">
                  <c:v>3.7643055681333339E-2</c:v>
                </c:pt>
                <c:pt idx="9">
                  <c:v>3.5023615681333338E-2</c:v>
                </c:pt>
                <c:pt idx="10">
                  <c:v>3.3880415681333341E-2</c:v>
                </c:pt>
                <c:pt idx="11">
                  <c:v>3.5688575681333337E-2</c:v>
                </c:pt>
                <c:pt idx="12">
                  <c:v>2.8395680741333335E-2</c:v>
                </c:pt>
                <c:pt idx="13">
                  <c:v>2.6412066901333332E-2</c:v>
                </c:pt>
                <c:pt idx="14">
                  <c:v>2.6625229981333334E-2</c:v>
                </c:pt>
                <c:pt idx="15">
                  <c:v>4.5523118341333331E-2</c:v>
                </c:pt>
                <c:pt idx="16">
                  <c:v>4.0984898941333336E-2</c:v>
                </c:pt>
                <c:pt idx="17">
                  <c:v>7.1805177001333334E-2</c:v>
                </c:pt>
                <c:pt idx="18">
                  <c:v>8.5678168133333332E-4</c:v>
                </c:pt>
                <c:pt idx="19">
                  <c:v>1.0624156813333332E-3</c:v>
                </c:pt>
                <c:pt idx="20">
                  <c:v>1.2107556813333335E-3</c:v>
                </c:pt>
                <c:pt idx="22">
                  <c:v>4.3175276813333333E-3</c:v>
                </c:pt>
                <c:pt idx="23">
                  <c:v>4.0839996813333331E-3</c:v>
                </c:pt>
                <c:pt idx="24">
                  <c:v>3.8328476813333338E-3</c:v>
                </c:pt>
              </c:numCache>
            </c:numRef>
          </c:xVal>
          <c:yVal>
            <c:numRef>
              <c:f>'2. Feb-March2019 6f calibration'!$V$33:$V$57</c:f>
              <c:numCache>
                <c:formatCode>0</c:formatCode>
                <c:ptCount val="25"/>
                <c:pt idx="0">
                  <c:v>0</c:v>
                </c:pt>
                <c:pt idx="1">
                  <c:v>0</c:v>
                </c:pt>
                <c:pt idx="2">
                  <c:v>0</c:v>
                </c:pt>
                <c:pt idx="6">
                  <c:v>120</c:v>
                </c:pt>
                <c:pt idx="7">
                  <c:v>120</c:v>
                </c:pt>
                <c:pt idx="8">
                  <c:v>120</c:v>
                </c:pt>
                <c:pt idx="9">
                  <c:v>220</c:v>
                </c:pt>
                <c:pt idx="10">
                  <c:v>220</c:v>
                </c:pt>
                <c:pt idx="11">
                  <c:v>220</c:v>
                </c:pt>
                <c:pt idx="12">
                  <c:v>114</c:v>
                </c:pt>
                <c:pt idx="13">
                  <c:v>114</c:v>
                </c:pt>
                <c:pt idx="14">
                  <c:v>114</c:v>
                </c:pt>
                <c:pt idx="15">
                  <c:v>243</c:v>
                </c:pt>
                <c:pt idx="16">
                  <c:v>243</c:v>
                </c:pt>
                <c:pt idx="17">
                  <c:v>243</c:v>
                </c:pt>
                <c:pt idx="22">
                  <c:v>22</c:v>
                </c:pt>
                <c:pt idx="23">
                  <c:v>22</c:v>
                </c:pt>
                <c:pt idx="24">
                  <c:v>22</c:v>
                </c:pt>
              </c:numCache>
            </c:numRef>
          </c:yVal>
          <c:smooth val="0"/>
          <c:extLst>
            <c:ext xmlns:c16="http://schemas.microsoft.com/office/drawing/2014/chart" uri="{C3380CC4-5D6E-409C-BE32-E72D297353CC}">
              <c16:uniqueId val="{00000001-66B0-B54B-9928-1AC3F70F0A81}"/>
            </c:ext>
          </c:extLst>
        </c:ser>
        <c:ser>
          <c:idx val="1"/>
          <c:order val="1"/>
          <c:tx>
            <c:v>Thurs</c:v>
          </c:tx>
          <c:spPr>
            <a:ln w="47625">
              <a:noFill/>
            </a:ln>
          </c:spPr>
          <c:marker>
            <c:spPr>
              <a:noFill/>
            </c:spPr>
          </c:marker>
          <c:trendline>
            <c:trendlineType val="linear"/>
            <c:intercept val="0"/>
            <c:dispRSqr val="0"/>
            <c:dispEq val="1"/>
            <c:trendlineLbl>
              <c:numFmt formatCode="General" sourceLinked="0"/>
            </c:trendlineLbl>
          </c:trendline>
          <c:xVal>
            <c:numRef>
              <c:f>'2. Feb-March2019 6f calibration'!$K$59:$K$63</c:f>
              <c:numCache>
                <c:formatCode>0.00E+00</c:formatCode>
                <c:ptCount val="5"/>
                <c:pt idx="0">
                  <c:v>2.0697115148E-2</c:v>
                </c:pt>
                <c:pt idx="1">
                  <c:v>1.9830314147999996E-2</c:v>
                </c:pt>
                <c:pt idx="2">
                  <c:v>4.8771420480000008E-3</c:v>
                </c:pt>
                <c:pt idx="3">
                  <c:v>4.5620540480000001E-3</c:v>
                </c:pt>
                <c:pt idx="4">
                  <c:v>4.2212195200000001E-4</c:v>
                </c:pt>
              </c:numCache>
            </c:numRef>
          </c:xVal>
          <c:yVal>
            <c:numRef>
              <c:f>'2. Feb-March2019 6f calibration'!$V$59:$V$63</c:f>
              <c:numCache>
                <c:formatCode>0</c:formatCode>
                <c:ptCount val="5"/>
                <c:pt idx="0">
                  <c:v>114</c:v>
                </c:pt>
                <c:pt idx="1">
                  <c:v>114</c:v>
                </c:pt>
                <c:pt idx="2">
                  <c:v>22</c:v>
                </c:pt>
                <c:pt idx="3">
                  <c:v>22</c:v>
                </c:pt>
                <c:pt idx="4">
                  <c:v>0</c:v>
                </c:pt>
              </c:numCache>
            </c:numRef>
          </c:yVal>
          <c:smooth val="0"/>
          <c:extLst>
            <c:ext xmlns:c16="http://schemas.microsoft.com/office/drawing/2014/chart" uri="{C3380CC4-5D6E-409C-BE32-E72D297353CC}">
              <c16:uniqueId val="{00000003-66B0-B54B-9928-1AC3F70F0A81}"/>
            </c:ext>
          </c:extLst>
        </c:ser>
        <c:dLbls>
          <c:showLegendKey val="0"/>
          <c:showVal val="0"/>
          <c:showCatName val="0"/>
          <c:showSerName val="0"/>
          <c:showPercent val="0"/>
          <c:showBubbleSize val="0"/>
        </c:dLbls>
        <c:axId val="2141637560"/>
        <c:axId val="-2139185592"/>
      </c:scatterChart>
      <c:valAx>
        <c:axId val="2141637560"/>
        <c:scaling>
          <c:orientation val="minMax"/>
        </c:scaling>
        <c:delete val="0"/>
        <c:axPos val="b"/>
        <c:title>
          <c:tx>
            <c:rich>
              <a:bodyPr/>
              <a:lstStyle/>
              <a:p>
                <a:pPr>
                  <a:defRPr/>
                </a:pPr>
                <a:r>
                  <a:rPr lang="en-US"/>
                  <a:t>16O1H/30Si*(SiO2/50)</a:t>
                </a:r>
              </a:p>
            </c:rich>
          </c:tx>
          <c:overlay val="0"/>
        </c:title>
        <c:numFmt formatCode="#,##0.00" sourceLinked="0"/>
        <c:majorTickMark val="out"/>
        <c:minorTickMark val="none"/>
        <c:tickLblPos val="nextTo"/>
        <c:crossAx val="-2139185592"/>
        <c:crosses val="autoZero"/>
        <c:crossBetween val="midCat"/>
      </c:valAx>
      <c:valAx>
        <c:axId val="-2139185592"/>
        <c:scaling>
          <c:orientation val="minMax"/>
        </c:scaling>
        <c:delete val="0"/>
        <c:axPos val="l"/>
        <c:majorGridlines/>
        <c:title>
          <c:tx>
            <c:rich>
              <a:bodyPr rot="-5400000" vert="horz"/>
              <a:lstStyle/>
              <a:p>
                <a:pPr>
                  <a:defRPr/>
                </a:pPr>
                <a:r>
                  <a:rPr lang="en-US"/>
                  <a:t>H2O in olivine (ppm)</a:t>
                </a:r>
              </a:p>
            </c:rich>
          </c:tx>
          <c:overlay val="0"/>
        </c:title>
        <c:numFmt formatCode="0" sourceLinked="1"/>
        <c:majorTickMark val="out"/>
        <c:minorTickMark val="none"/>
        <c:tickLblPos val="nextTo"/>
        <c:crossAx val="2141637560"/>
        <c:crosses val="autoZero"/>
        <c:crossBetween val="midCat"/>
      </c:valAx>
    </c:plotArea>
    <c:legend>
      <c:legendPos val="r"/>
      <c:overlay val="0"/>
    </c:legend>
    <c:plotVisOnly val="1"/>
    <c:dispBlanksAs val="gap"/>
    <c:showDLblsOverMax val="0"/>
  </c:chart>
  <c:printSettings>
    <c:headerFooter/>
    <c:pageMargins b="1" l="0.75" r="0.75" t="1" header="0.5" footer="0.5"/>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18"/>
    </mc:Choice>
    <mc:Fallback>
      <c:style val="18"/>
    </mc:Fallback>
  </mc:AlternateContent>
  <c:chart>
    <c:autoTitleDeleted val="0"/>
    <c:plotArea>
      <c:layout>
        <c:manualLayout>
          <c:layoutTarget val="inner"/>
          <c:xMode val="edge"/>
          <c:yMode val="edge"/>
          <c:x val="0.172988407699038"/>
          <c:y val="2.9345372460496601E-2"/>
          <c:w val="0.44288692038495198"/>
          <c:h val="0.80896766775834394"/>
        </c:manualLayout>
      </c:layout>
      <c:scatterChart>
        <c:scatterStyle val="lineMarker"/>
        <c:varyColors val="0"/>
        <c:ser>
          <c:idx val="0"/>
          <c:order val="0"/>
          <c:tx>
            <c:v>Mon-Tues</c:v>
          </c:tx>
          <c:spPr>
            <a:ln w="47625">
              <a:noFill/>
            </a:ln>
          </c:spPr>
          <c:trendline>
            <c:trendlineType val="linear"/>
            <c:intercept val="0"/>
            <c:dispRSqr val="1"/>
            <c:dispEq val="1"/>
            <c:trendlineLbl>
              <c:layout>
                <c:manualLayout>
                  <c:x val="0.10882390046548"/>
                  <c:y val="0.144364155807958"/>
                </c:manualLayout>
              </c:layout>
              <c:numFmt formatCode="General" sourceLinked="0"/>
            </c:trendlineLbl>
          </c:trendline>
          <c:xVal>
            <c:numRef>
              <c:f>'2. Feb-March2019 6f calibration'!$K$9:$K$22</c:f>
              <c:numCache>
                <c:formatCode>0.00E+00</c:formatCode>
                <c:ptCount val="14"/>
                <c:pt idx="0">
                  <c:v>1.2615756813333335E-3</c:v>
                </c:pt>
                <c:pt idx="1">
                  <c:v>8.8857168133333339E-4</c:v>
                </c:pt>
                <c:pt idx="2">
                  <c:v>3.1044968133333325E-4</c:v>
                </c:pt>
                <c:pt idx="3">
                  <c:v>0.78912085568133339</c:v>
                </c:pt>
                <c:pt idx="4">
                  <c:v>0.75750481568133332</c:v>
                </c:pt>
                <c:pt idx="5">
                  <c:v>0.69642527568133339</c:v>
                </c:pt>
                <c:pt idx="6">
                  <c:v>0.82110701568133337</c:v>
                </c:pt>
                <c:pt idx="7">
                  <c:v>9.2516847576813319</c:v>
                </c:pt>
                <c:pt idx="8">
                  <c:v>8.7208039176813319</c:v>
                </c:pt>
                <c:pt idx="9">
                  <c:v>8.1492665036813321</c:v>
                </c:pt>
                <c:pt idx="11">
                  <c:v>0.43983471568133337</c:v>
                </c:pt>
                <c:pt idx="12">
                  <c:v>0.43827631568133335</c:v>
                </c:pt>
                <c:pt idx="13">
                  <c:v>0.43139013568133339</c:v>
                </c:pt>
              </c:numCache>
            </c:numRef>
          </c:xVal>
          <c:yVal>
            <c:numRef>
              <c:f>'2. Feb-March2019 6f calibration'!$Q$9:$Q$22</c:f>
              <c:numCache>
                <c:formatCode>0.000</c:formatCode>
                <c:ptCount val="14"/>
                <c:pt idx="0">
                  <c:v>0</c:v>
                </c:pt>
                <c:pt idx="1">
                  <c:v>0</c:v>
                </c:pt>
                <c:pt idx="2">
                  <c:v>0</c:v>
                </c:pt>
                <c:pt idx="4">
                  <c:v>0.17</c:v>
                </c:pt>
                <c:pt idx="5">
                  <c:v>0.17</c:v>
                </c:pt>
                <c:pt idx="6">
                  <c:v>0.17</c:v>
                </c:pt>
                <c:pt idx="7">
                  <c:v>1.98</c:v>
                </c:pt>
                <c:pt idx="8">
                  <c:v>1.98</c:v>
                </c:pt>
                <c:pt idx="9">
                  <c:v>1.98</c:v>
                </c:pt>
                <c:pt idx="11">
                  <c:v>0.17</c:v>
                </c:pt>
                <c:pt idx="12">
                  <c:v>0.17</c:v>
                </c:pt>
                <c:pt idx="13">
                  <c:v>0.17</c:v>
                </c:pt>
              </c:numCache>
            </c:numRef>
          </c:yVal>
          <c:smooth val="0"/>
          <c:extLst>
            <c:ext xmlns:c16="http://schemas.microsoft.com/office/drawing/2014/chart" uri="{C3380CC4-5D6E-409C-BE32-E72D297353CC}">
              <c16:uniqueId val="{00000001-93F7-C848-82F1-DB263A3029EC}"/>
            </c:ext>
          </c:extLst>
        </c:ser>
        <c:ser>
          <c:idx val="1"/>
          <c:order val="1"/>
          <c:tx>
            <c:v>Thurs</c:v>
          </c:tx>
          <c:spPr>
            <a:ln w="47625">
              <a:noFill/>
            </a:ln>
          </c:spPr>
          <c:trendline>
            <c:trendlineType val="linear"/>
            <c:intercept val="0"/>
            <c:dispRSqr val="0"/>
            <c:dispEq val="1"/>
            <c:trendlineLbl>
              <c:layout>
                <c:manualLayout>
                  <c:x val="-1.39370078740157E-2"/>
                  <c:y val="8.5082398439133095E-2"/>
                </c:manualLayout>
              </c:layout>
              <c:numFmt formatCode="General" sourceLinked="0"/>
            </c:trendlineLbl>
          </c:trendline>
          <c:xVal>
            <c:numRef>
              <c:f>'2. Feb-March2019 6f calibration'!$K$24:$K$30</c:f>
              <c:numCache>
                <c:formatCode>0.00E+00</c:formatCode>
                <c:ptCount val="7"/>
                <c:pt idx="0">
                  <c:v>4.3633568133333322E-4</c:v>
                </c:pt>
                <c:pt idx="1">
                  <c:v>2.5524815681333336E-2</c:v>
                </c:pt>
                <c:pt idx="2">
                  <c:v>2.5579215681333332E-2</c:v>
                </c:pt>
                <c:pt idx="3">
                  <c:v>0.49699877568133344</c:v>
                </c:pt>
                <c:pt idx="4">
                  <c:v>0.48363549568133335</c:v>
                </c:pt>
                <c:pt idx="5">
                  <c:v>6.2409139596813334</c:v>
                </c:pt>
                <c:pt idx="6">
                  <c:v>6.1581714396813334</c:v>
                </c:pt>
              </c:numCache>
            </c:numRef>
          </c:xVal>
          <c:yVal>
            <c:numRef>
              <c:f>'2. Feb-March2019 6f calibration'!$Q$24:$Q$30</c:f>
              <c:numCache>
                <c:formatCode>General</c:formatCode>
                <c:ptCount val="7"/>
                <c:pt idx="0" formatCode="0.000">
                  <c:v>1.4999999999999999E-4</c:v>
                </c:pt>
                <c:pt idx="3" formatCode="0.000">
                  <c:v>0.17</c:v>
                </c:pt>
                <c:pt idx="4" formatCode="0.000">
                  <c:v>0.17</c:v>
                </c:pt>
                <c:pt idx="5" formatCode="0.000">
                  <c:v>1.98</c:v>
                </c:pt>
                <c:pt idx="6" formatCode="0.000">
                  <c:v>1.98</c:v>
                </c:pt>
              </c:numCache>
            </c:numRef>
          </c:yVal>
          <c:smooth val="0"/>
          <c:extLst>
            <c:ext xmlns:c16="http://schemas.microsoft.com/office/drawing/2014/chart" uri="{C3380CC4-5D6E-409C-BE32-E72D297353CC}">
              <c16:uniqueId val="{00000003-93F7-C848-82F1-DB263A3029EC}"/>
            </c:ext>
          </c:extLst>
        </c:ser>
        <c:dLbls>
          <c:showLegendKey val="0"/>
          <c:showVal val="0"/>
          <c:showCatName val="0"/>
          <c:showSerName val="0"/>
          <c:showPercent val="0"/>
          <c:showBubbleSize val="0"/>
        </c:dLbls>
        <c:axId val="2121741208"/>
        <c:axId val="2117211640"/>
      </c:scatterChart>
      <c:valAx>
        <c:axId val="2121741208"/>
        <c:scaling>
          <c:orientation val="minMax"/>
        </c:scaling>
        <c:delete val="0"/>
        <c:axPos val="b"/>
        <c:title>
          <c:tx>
            <c:rich>
              <a:bodyPr/>
              <a:lstStyle/>
              <a:p>
                <a:pPr>
                  <a:defRPr/>
                </a:pPr>
                <a:r>
                  <a:rPr lang="en-US"/>
                  <a:t>OH/30Si*SiO2</a:t>
                </a:r>
                <a:r>
                  <a:rPr lang="en-US" baseline="0"/>
                  <a:t> (wt%)</a:t>
                </a:r>
                <a:endParaRPr lang="en-US"/>
              </a:p>
            </c:rich>
          </c:tx>
          <c:layout>
            <c:manualLayout>
              <c:xMode val="edge"/>
              <c:yMode val="edge"/>
              <c:x val="0.33514370078740202"/>
              <c:y val="0.92920353982300896"/>
            </c:manualLayout>
          </c:layout>
          <c:overlay val="0"/>
        </c:title>
        <c:numFmt formatCode="#,##0.00" sourceLinked="0"/>
        <c:majorTickMark val="out"/>
        <c:minorTickMark val="none"/>
        <c:tickLblPos val="nextTo"/>
        <c:crossAx val="2117211640"/>
        <c:crosses val="autoZero"/>
        <c:crossBetween val="midCat"/>
      </c:valAx>
      <c:valAx>
        <c:axId val="2117211640"/>
        <c:scaling>
          <c:orientation val="minMax"/>
        </c:scaling>
        <c:delete val="0"/>
        <c:axPos val="l"/>
        <c:majorGridlines/>
        <c:title>
          <c:tx>
            <c:rich>
              <a:bodyPr rot="-5400000" vert="horz"/>
              <a:lstStyle/>
              <a:p>
                <a:pPr>
                  <a:defRPr/>
                </a:pPr>
                <a:r>
                  <a:rPr lang="en-US"/>
                  <a:t>H2O (wt%)</a:t>
                </a:r>
              </a:p>
            </c:rich>
          </c:tx>
          <c:layout>
            <c:manualLayout>
              <c:xMode val="edge"/>
              <c:yMode val="edge"/>
              <c:x val="3.8888888888888903E-2"/>
              <c:y val="0.30606445027704898"/>
            </c:manualLayout>
          </c:layout>
          <c:overlay val="0"/>
        </c:title>
        <c:numFmt formatCode="0.000" sourceLinked="1"/>
        <c:majorTickMark val="out"/>
        <c:minorTickMark val="none"/>
        <c:tickLblPos val="nextTo"/>
        <c:crossAx val="2121741208"/>
        <c:crosses val="autoZero"/>
        <c:crossBetween val="midCat"/>
      </c:valAx>
    </c:plotArea>
    <c:legend>
      <c:legendPos val="r"/>
      <c:overlay val="0"/>
    </c:legend>
    <c:plotVisOnly val="1"/>
    <c:dispBlanksAs val="gap"/>
    <c:showDLblsOverMax val="0"/>
  </c:chart>
  <c:printSettings>
    <c:headerFooter/>
    <c:pageMargins b="1" l="0.75" r="0.75" t="1" header="0.5" footer="0.5"/>
    <c:pageSetup orientation="portrait" horizontalDpi="-4" verticalDpi="-4"/>
  </c:printSettings>
</c:chartSpace>
</file>

<file path=xl/drawings/_rels/drawing10.xml.rels><?xml version="1.0" encoding="UTF-8" standalone="yes"?>
<Relationships xmlns="http://schemas.openxmlformats.org/package/2006/relationships"><Relationship Id="rId1" Type="http://schemas.openxmlformats.org/officeDocument/2006/relationships/image" Target="../media/image6.png"/></Relationships>
</file>

<file path=xl/drawings/_rels/drawing11.xml.rels><?xml version="1.0" encoding="UTF-8" standalone="yes"?>
<Relationships xmlns="http://schemas.openxmlformats.org/package/2006/relationships"><Relationship Id="rId2" Type="http://schemas.openxmlformats.org/officeDocument/2006/relationships/chart" Target="../charts/chart30.xml"/><Relationship Id="rId1" Type="http://schemas.openxmlformats.org/officeDocument/2006/relationships/chart" Target="../charts/chart29.xml"/></Relationships>
</file>

<file path=xl/drawings/_rels/drawing2.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5.xml"/><Relationship Id="rId3" Type="http://schemas.openxmlformats.org/officeDocument/2006/relationships/chart" Target="../charts/chart10.xml"/><Relationship Id="rId7" Type="http://schemas.openxmlformats.org/officeDocument/2006/relationships/chart" Target="../charts/chart14.xml"/><Relationship Id="rId12" Type="http://schemas.openxmlformats.org/officeDocument/2006/relationships/chart" Target="../charts/chart19.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11" Type="http://schemas.openxmlformats.org/officeDocument/2006/relationships/chart" Target="../charts/chart18.xml"/><Relationship Id="rId5" Type="http://schemas.openxmlformats.org/officeDocument/2006/relationships/chart" Target="../charts/chart12.xml"/><Relationship Id="rId10" Type="http://schemas.openxmlformats.org/officeDocument/2006/relationships/chart" Target="../charts/chart17.xml"/><Relationship Id="rId4" Type="http://schemas.openxmlformats.org/officeDocument/2006/relationships/chart" Target="../charts/chart11.xml"/><Relationship Id="rId9" Type="http://schemas.openxmlformats.org/officeDocument/2006/relationships/chart" Target="../charts/chart16.xml"/></Relationships>
</file>

<file path=xl/drawings/_rels/drawing4.xml.rels><?xml version="1.0" encoding="UTF-8" standalone="yes"?>
<Relationships xmlns="http://schemas.openxmlformats.org/package/2006/relationships"><Relationship Id="rId8" Type="http://schemas.openxmlformats.org/officeDocument/2006/relationships/chart" Target="../charts/chart27.xml"/><Relationship Id="rId3" Type="http://schemas.openxmlformats.org/officeDocument/2006/relationships/chart" Target="../charts/chart22.xml"/><Relationship Id="rId7" Type="http://schemas.openxmlformats.org/officeDocument/2006/relationships/chart" Target="../charts/chart26.xml"/><Relationship Id="rId2" Type="http://schemas.openxmlformats.org/officeDocument/2006/relationships/chart" Target="../charts/chart21.xml"/><Relationship Id="rId1" Type="http://schemas.openxmlformats.org/officeDocument/2006/relationships/chart" Target="../charts/chart20.xml"/><Relationship Id="rId6" Type="http://schemas.openxmlformats.org/officeDocument/2006/relationships/chart" Target="../charts/chart25.xml"/><Relationship Id="rId5" Type="http://schemas.openxmlformats.org/officeDocument/2006/relationships/chart" Target="../charts/chart24.xml"/><Relationship Id="rId4" Type="http://schemas.openxmlformats.org/officeDocument/2006/relationships/chart" Target="../charts/chart23.xml"/><Relationship Id="rId9" Type="http://schemas.openxmlformats.org/officeDocument/2006/relationships/chart" Target="../charts/chart28.xml"/></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_rels/drawing6.xml.rels><?xml version="1.0" encoding="UTF-8" standalone="yes"?>
<Relationships xmlns="http://schemas.openxmlformats.org/package/2006/relationships"><Relationship Id="rId1" Type="http://schemas.openxmlformats.org/officeDocument/2006/relationships/image" Target="../media/image2.png"/></Relationships>
</file>

<file path=xl/drawings/_rels/drawing7.xml.rels><?xml version="1.0" encoding="UTF-8" standalone="yes"?>
<Relationships xmlns="http://schemas.openxmlformats.org/package/2006/relationships"><Relationship Id="rId1" Type="http://schemas.openxmlformats.org/officeDocument/2006/relationships/image" Target="../media/image3.png"/></Relationships>
</file>

<file path=xl/drawings/_rels/drawing8.xml.rels><?xml version="1.0" encoding="UTF-8" standalone="yes"?>
<Relationships xmlns="http://schemas.openxmlformats.org/package/2006/relationships"><Relationship Id="rId1" Type="http://schemas.openxmlformats.org/officeDocument/2006/relationships/image" Target="../media/image4.png"/></Relationships>
</file>

<file path=xl/drawings/_rels/drawing9.xml.rels><?xml version="1.0" encoding="UTF-8" standalone="yes"?>
<Relationships xmlns="http://schemas.openxmlformats.org/package/2006/relationships"><Relationship Id="rId1"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0</xdr:col>
      <xdr:colOff>457200</xdr:colOff>
      <xdr:row>2</xdr:row>
      <xdr:rowOff>12700</xdr:rowOff>
    </xdr:from>
    <xdr:to>
      <xdr:col>17</xdr:col>
      <xdr:colOff>469900</xdr:colOff>
      <xdr:row>32</xdr:row>
      <xdr:rowOff>12700</xdr:rowOff>
    </xdr:to>
    <xdr:sp macro="" textlink="">
      <xdr:nvSpPr>
        <xdr:cNvPr id="2" name="TextBox 1">
          <a:extLst>
            <a:ext uri="{FF2B5EF4-FFF2-40B4-BE49-F238E27FC236}">
              <a16:creationId xmlns:a16="http://schemas.microsoft.com/office/drawing/2014/main" id="{00000000-0008-0000-0000-000002000000}"/>
            </a:ext>
          </a:extLst>
        </xdr:cNvPr>
        <xdr:cNvSpPr txBox="1"/>
      </xdr:nvSpPr>
      <xdr:spPr>
        <a:xfrm>
          <a:off x="457200" y="393700"/>
          <a:ext cx="14046200" cy="571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 </a:t>
          </a:r>
          <a:r>
            <a:rPr lang="en-US" sz="1400" b="1"/>
            <a:t>Supplementary Data Tables for “</a:t>
          </a:r>
          <a:r>
            <a:rPr lang="en-US" sz="1400" b="1">
              <a:solidFill>
                <a:schemeClr val="dk1"/>
              </a:solidFill>
              <a:effectLst/>
              <a:latin typeface="+mn-lt"/>
              <a:ea typeface="+mn-ea"/>
              <a:cs typeface="+mn-cs"/>
            </a:rPr>
            <a:t>Degassing of early-formed planetesimals restricted water delivery to Earth</a:t>
          </a:r>
          <a:r>
            <a:rPr lang="en-US" sz="1400" b="1"/>
            <a:t>"</a:t>
          </a:r>
        </a:p>
        <a:p>
          <a:endParaRPr lang="en-US" sz="1400" b="1"/>
        </a:p>
        <a:p>
          <a:r>
            <a:rPr lang="en-US" sz="1400"/>
            <a:t>Authors: Newcombe M.E.*, Nielsen S.G., Peterson L., Wang J., Alexander C.M.O’D., Sarafian A.R., Shimizu K., Nittler L.R. and Irving A.J.</a:t>
          </a:r>
        </a:p>
        <a:p>
          <a:endParaRPr lang="en-US" sz="1100"/>
        </a:p>
        <a:p>
          <a:r>
            <a:rPr lang="en-US" sz="1400"/>
            <a:t>*corresponding author: newcombe@umd.edu</a:t>
          </a:r>
        </a:p>
        <a:p>
          <a:endParaRPr lang="en-US" sz="1400"/>
        </a:p>
        <a:p>
          <a:r>
            <a:rPr lang="en-US" sz="1400"/>
            <a:t>Data tables containing raw and processed data collected by secondary ion mass spectrometry and electron microprobe. </a:t>
          </a:r>
        </a:p>
        <a:p>
          <a:endParaRPr lang="en-US" sz="1400"/>
        </a:p>
        <a:p>
          <a:r>
            <a:rPr lang="en-US" sz="1400"/>
            <a:t>Contents:</a:t>
          </a:r>
        </a:p>
        <a:p>
          <a:r>
            <a:rPr lang="en-US" sz="1400"/>
            <a:t>1. NanoSIMS calibration curves</a:t>
          </a:r>
          <a:r>
            <a:rPr lang="en-US" sz="1400" baseline="0"/>
            <a:t> from August 2016. These calibration curves are provided to support the compilation of measurements of water in Suprasil glass on sheet 17.</a:t>
          </a:r>
          <a:endParaRPr lang="en-US" sz="1400"/>
        </a:p>
        <a:p>
          <a:r>
            <a:rPr lang="en-US" sz="1400"/>
            <a:t>2. 6f</a:t>
          </a:r>
          <a:r>
            <a:rPr lang="en-US" sz="1400" baseline="0"/>
            <a:t> SIMS calibration curves for February - March 2019 analytical session</a:t>
          </a:r>
        </a:p>
        <a:p>
          <a:r>
            <a:rPr lang="en-US" sz="1400" baseline="0"/>
            <a:t>3. 6f SIMS raw data collected during March 2019 analytical session</a:t>
          </a:r>
        </a:p>
        <a:p>
          <a:r>
            <a:rPr lang="en-US" sz="1400" baseline="0"/>
            <a:t>4. 6f SIMS calibration curves for May 2019 analytical session</a:t>
          </a:r>
        </a:p>
        <a:p>
          <a:r>
            <a:rPr lang="en-US" sz="1400" baseline="0"/>
            <a:t>5. 6f SIMS raw data collected during May 2019 analytical session</a:t>
          </a:r>
        </a:p>
        <a:p>
          <a:r>
            <a:rPr lang="en-US" sz="1400" baseline="0"/>
            <a:t>6. Processed SIMS data and maps for NWA 6704</a:t>
          </a:r>
        </a:p>
        <a:p>
          <a:r>
            <a:rPr lang="en-US" sz="1400" baseline="0"/>
            <a:t>7. Processed SIMS data and maps for NWA 6962</a:t>
          </a:r>
        </a:p>
        <a:p>
          <a:r>
            <a:rPr lang="en-US" sz="1400" baseline="0"/>
            <a:t>8. Processed SIMS data and maps for NWA 2788</a:t>
          </a:r>
        </a:p>
        <a:p>
          <a:r>
            <a:rPr lang="en-US" sz="1400" baseline="0"/>
            <a:t>9. Processed SIMS data and maps for NWA 8409</a:t>
          </a:r>
        </a:p>
        <a:p>
          <a:r>
            <a:rPr lang="en-US" sz="1400" baseline="0"/>
            <a:t>10. Processed SIMS data and maps for NWA 11558</a:t>
          </a:r>
        </a:p>
        <a:p>
          <a:r>
            <a:rPr lang="en-US" sz="1400" baseline="0"/>
            <a:t>11. Processed SIMS data and maps for NWA 10132</a:t>
          </a:r>
        </a:p>
        <a:p>
          <a:r>
            <a:rPr lang="en-US" sz="1400" baseline="0"/>
            <a:t>12. Processed SIMS data and maps for NWA 8777</a:t>
          </a:r>
        </a:p>
        <a:p>
          <a:r>
            <a:rPr lang="en-US" sz="1400"/>
            <a:t>13. Summary of SIMS data for all meteorites, not blank corrected</a:t>
          </a:r>
        </a:p>
        <a:p>
          <a:r>
            <a:rPr lang="en-US" sz="1400"/>
            <a:t>14. Summary of SIMS data for all meteorites, blank corrected</a:t>
          </a:r>
        </a:p>
        <a:p>
          <a:r>
            <a:rPr lang="en-US" sz="1400"/>
            <a:t>15.</a:t>
          </a:r>
          <a:r>
            <a:rPr lang="en-US" sz="1400" baseline="0"/>
            <a:t> Estimation of volatile contents in bulk parent bodies</a:t>
          </a:r>
        </a:p>
        <a:p>
          <a:r>
            <a:rPr lang="en-US" sz="1400" baseline="0"/>
            <a:t>16. Electron microprobe (EPMA) data</a:t>
          </a:r>
        </a:p>
        <a:p>
          <a:r>
            <a:rPr lang="en-US" sz="1400" baseline="0"/>
            <a:t>17. Summary of blank-corrected measurements of water in Suprasil glass</a:t>
          </a:r>
        </a:p>
        <a:p>
          <a:endParaRPr lang="en-US" sz="14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379590</xdr:colOff>
      <xdr:row>25</xdr:row>
      <xdr:rowOff>64576</xdr:rowOff>
    </xdr:from>
    <xdr:to>
      <xdr:col>6</xdr:col>
      <xdr:colOff>398532</xdr:colOff>
      <xdr:row>48</xdr:row>
      <xdr:rowOff>123771</xdr:rowOff>
    </xdr:to>
    <xdr:pic>
      <xdr:nvPicPr>
        <xdr:cNvPr id="5" name="Picture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1"/>
        <a:stretch>
          <a:fillRect/>
        </a:stretch>
      </xdr:blipFill>
      <xdr:spPr>
        <a:xfrm>
          <a:off x="379590" y="5185544"/>
          <a:ext cx="5440340" cy="477048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139700</xdr:colOff>
      <xdr:row>14</xdr:row>
      <xdr:rowOff>76200</xdr:rowOff>
    </xdr:from>
    <xdr:to>
      <xdr:col>3</xdr:col>
      <xdr:colOff>825500</xdr:colOff>
      <xdr:row>27</xdr:row>
      <xdr:rowOff>177800</xdr:rowOff>
    </xdr:to>
    <xdr:graphicFrame macro="">
      <xdr:nvGraphicFramePr>
        <xdr:cNvPr id="2" name="Chart 1">
          <a:extLst>
            <a:ext uri="{FF2B5EF4-FFF2-40B4-BE49-F238E27FC236}">
              <a16:creationId xmlns:a16="http://schemas.microsoft.com/office/drawing/2014/main" id="{00000000-0008-0000-1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1028700</xdr:colOff>
      <xdr:row>14</xdr:row>
      <xdr:rowOff>38100</xdr:rowOff>
    </xdr:from>
    <xdr:to>
      <xdr:col>9</xdr:col>
      <xdr:colOff>736600</xdr:colOff>
      <xdr:row>27</xdr:row>
      <xdr:rowOff>139700</xdr:rowOff>
    </xdr:to>
    <xdr:graphicFrame macro="">
      <xdr:nvGraphicFramePr>
        <xdr:cNvPr id="3" name="Chart 2">
          <a:extLst>
            <a:ext uri="{FF2B5EF4-FFF2-40B4-BE49-F238E27FC236}">
              <a16:creationId xmlns:a16="http://schemas.microsoft.com/office/drawing/2014/main" id="{00000000-0008-0000-11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0</xdr:col>
      <xdr:colOff>1003300</xdr:colOff>
      <xdr:row>26</xdr:row>
      <xdr:rowOff>0</xdr:rowOff>
    </xdr:from>
    <xdr:ext cx="760273" cy="264560"/>
    <xdr:sp macro="" textlink="">
      <xdr:nvSpPr>
        <xdr:cNvPr id="6" name="TextBox 5">
          <a:extLst>
            <a:ext uri="{FF2B5EF4-FFF2-40B4-BE49-F238E27FC236}">
              <a16:creationId xmlns:a16="http://schemas.microsoft.com/office/drawing/2014/main" id="{00000000-0008-0000-1100-000006000000}"/>
            </a:ext>
          </a:extLst>
        </xdr:cNvPr>
        <xdr:cNvSpPr txBox="1"/>
      </xdr:nvSpPr>
      <xdr:spPr>
        <a:xfrm rot="19408482">
          <a:off x="1003300" y="5283200"/>
          <a:ext cx="76027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Aug. 2016</a:t>
          </a:r>
        </a:p>
      </xdr:txBody>
    </xdr:sp>
    <xdr:clientData/>
  </xdr:oneCellAnchor>
  <xdr:oneCellAnchor>
    <xdr:from>
      <xdr:col>0</xdr:col>
      <xdr:colOff>1574800</xdr:colOff>
      <xdr:row>26</xdr:row>
      <xdr:rowOff>0</xdr:rowOff>
    </xdr:from>
    <xdr:ext cx="873637" cy="264560"/>
    <xdr:sp macro="" textlink="">
      <xdr:nvSpPr>
        <xdr:cNvPr id="7" name="TextBox 6">
          <a:extLst>
            <a:ext uri="{FF2B5EF4-FFF2-40B4-BE49-F238E27FC236}">
              <a16:creationId xmlns:a16="http://schemas.microsoft.com/office/drawing/2014/main" id="{00000000-0008-0000-1100-000007000000}"/>
            </a:ext>
          </a:extLst>
        </xdr:cNvPr>
        <xdr:cNvSpPr txBox="1"/>
      </xdr:nvSpPr>
      <xdr:spPr>
        <a:xfrm rot="19408482">
          <a:off x="1574800" y="5283200"/>
          <a:ext cx="87363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March 2019</a:t>
          </a:r>
        </a:p>
      </xdr:txBody>
    </xdr:sp>
    <xdr:clientData/>
  </xdr:oneCellAnchor>
  <xdr:oneCellAnchor>
    <xdr:from>
      <xdr:col>0</xdr:col>
      <xdr:colOff>2159000</xdr:colOff>
      <xdr:row>26</xdr:row>
      <xdr:rowOff>0</xdr:rowOff>
    </xdr:from>
    <xdr:ext cx="754566" cy="264560"/>
    <xdr:sp macro="" textlink="">
      <xdr:nvSpPr>
        <xdr:cNvPr id="8" name="TextBox 7">
          <a:extLst>
            <a:ext uri="{FF2B5EF4-FFF2-40B4-BE49-F238E27FC236}">
              <a16:creationId xmlns:a16="http://schemas.microsoft.com/office/drawing/2014/main" id="{00000000-0008-0000-1100-000008000000}"/>
            </a:ext>
          </a:extLst>
        </xdr:cNvPr>
        <xdr:cNvSpPr txBox="1"/>
      </xdr:nvSpPr>
      <xdr:spPr>
        <a:xfrm rot="19408482">
          <a:off x="2159000" y="5283200"/>
          <a:ext cx="75456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May 2019</a:t>
          </a:r>
        </a:p>
      </xdr:txBody>
    </xdr:sp>
    <xdr:clientData/>
  </xdr:oneCellAnchor>
  <xdr:oneCellAnchor>
    <xdr:from>
      <xdr:col>5</xdr:col>
      <xdr:colOff>76200</xdr:colOff>
      <xdr:row>26</xdr:row>
      <xdr:rowOff>0</xdr:rowOff>
    </xdr:from>
    <xdr:ext cx="760273" cy="264560"/>
    <xdr:sp macro="" textlink="">
      <xdr:nvSpPr>
        <xdr:cNvPr id="9" name="TextBox 8">
          <a:extLst>
            <a:ext uri="{FF2B5EF4-FFF2-40B4-BE49-F238E27FC236}">
              <a16:creationId xmlns:a16="http://schemas.microsoft.com/office/drawing/2014/main" id="{00000000-0008-0000-1100-000009000000}"/>
            </a:ext>
          </a:extLst>
        </xdr:cNvPr>
        <xdr:cNvSpPr txBox="1"/>
      </xdr:nvSpPr>
      <xdr:spPr>
        <a:xfrm rot="19447565">
          <a:off x="5880100" y="5283200"/>
          <a:ext cx="76027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Aug. 2016</a:t>
          </a:r>
        </a:p>
      </xdr:txBody>
    </xdr:sp>
    <xdr:clientData/>
  </xdr:oneCellAnchor>
  <xdr:oneCellAnchor>
    <xdr:from>
      <xdr:col>5</xdr:col>
      <xdr:colOff>633711</xdr:colOff>
      <xdr:row>25</xdr:row>
      <xdr:rowOff>178233</xdr:rowOff>
    </xdr:from>
    <xdr:ext cx="873637" cy="260287"/>
    <xdr:sp macro="" textlink="">
      <xdr:nvSpPr>
        <xdr:cNvPr id="10" name="TextBox 9">
          <a:extLst>
            <a:ext uri="{FF2B5EF4-FFF2-40B4-BE49-F238E27FC236}">
              <a16:creationId xmlns:a16="http://schemas.microsoft.com/office/drawing/2014/main" id="{00000000-0008-0000-1100-00000A000000}"/>
            </a:ext>
          </a:extLst>
        </xdr:cNvPr>
        <xdr:cNvSpPr txBox="1"/>
      </xdr:nvSpPr>
      <xdr:spPr>
        <a:xfrm rot="19372090">
          <a:off x="6437611" y="5258233"/>
          <a:ext cx="873637" cy="2602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t>March 2019</a:t>
          </a:r>
        </a:p>
      </xdr:txBody>
    </xdr:sp>
    <xdr:clientData/>
  </xdr:oneCellAnchor>
  <xdr:oneCellAnchor>
    <xdr:from>
      <xdr:col>6</xdr:col>
      <xdr:colOff>444500</xdr:colOff>
      <xdr:row>26</xdr:row>
      <xdr:rowOff>12700</xdr:rowOff>
    </xdr:from>
    <xdr:ext cx="754566" cy="264560"/>
    <xdr:sp macro="" textlink="">
      <xdr:nvSpPr>
        <xdr:cNvPr id="11" name="TextBox 10">
          <a:extLst>
            <a:ext uri="{FF2B5EF4-FFF2-40B4-BE49-F238E27FC236}">
              <a16:creationId xmlns:a16="http://schemas.microsoft.com/office/drawing/2014/main" id="{00000000-0008-0000-1100-00000B000000}"/>
            </a:ext>
          </a:extLst>
        </xdr:cNvPr>
        <xdr:cNvSpPr txBox="1"/>
      </xdr:nvSpPr>
      <xdr:spPr>
        <a:xfrm rot="19217316">
          <a:off x="7073900" y="5295900"/>
          <a:ext cx="75456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May 2019</a:t>
          </a:r>
        </a:p>
      </xdr:txBody>
    </xdr:sp>
    <xdr:clientData/>
  </xdr:oneCellAnchor>
  <xdr:twoCellAnchor>
    <xdr:from>
      <xdr:col>0</xdr:col>
      <xdr:colOff>38100</xdr:colOff>
      <xdr:row>0</xdr:row>
      <xdr:rowOff>38100</xdr:rowOff>
    </xdr:from>
    <xdr:to>
      <xdr:col>10</xdr:col>
      <xdr:colOff>12700</xdr:colOff>
      <xdr:row>3</xdr:row>
      <xdr:rowOff>177800</xdr:rowOff>
    </xdr:to>
    <xdr:sp macro="" textlink="">
      <xdr:nvSpPr>
        <xdr:cNvPr id="12" name="TextBox 11">
          <a:extLst>
            <a:ext uri="{FF2B5EF4-FFF2-40B4-BE49-F238E27FC236}">
              <a16:creationId xmlns:a16="http://schemas.microsoft.com/office/drawing/2014/main" id="{00000000-0008-0000-1100-00000C000000}"/>
            </a:ext>
          </a:extLst>
        </xdr:cNvPr>
        <xdr:cNvSpPr txBox="1"/>
      </xdr:nvSpPr>
      <xdr:spPr>
        <a:xfrm>
          <a:off x="38100" y="38100"/>
          <a:ext cx="9906000" cy="749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solidFill>
                <a:schemeClr val="dk1"/>
              </a:solidFill>
              <a:effectLst/>
              <a:latin typeface="+mn-lt"/>
              <a:ea typeface="+mn-ea"/>
              <a:cs typeface="+mn-cs"/>
            </a:rPr>
            <a:t>During our March 2019 session, we used Suprasil 3002 glass to monitor the blank. We have compiled analyses of synthetic forsterite and Suprasil 3002 glass over three analytical sessions that allow us to quantify a blank-corrected H</a:t>
          </a:r>
          <a:r>
            <a:rPr lang="en-US" sz="1400" baseline="-25000">
              <a:solidFill>
                <a:schemeClr val="dk1"/>
              </a:solidFill>
              <a:effectLst/>
              <a:latin typeface="+mn-lt"/>
              <a:ea typeface="+mn-ea"/>
              <a:cs typeface="+mn-cs"/>
            </a:rPr>
            <a:t>2</a:t>
          </a:r>
          <a:r>
            <a:rPr lang="en-US" sz="1400">
              <a:solidFill>
                <a:schemeClr val="dk1"/>
              </a:solidFill>
              <a:effectLst/>
              <a:latin typeface="+mn-lt"/>
              <a:ea typeface="+mn-ea"/>
              <a:cs typeface="+mn-cs"/>
            </a:rPr>
            <a:t>O concentration in Suprasil 3002 glass of 2.00± 0.43 μg/g H</a:t>
          </a:r>
          <a:r>
            <a:rPr lang="en-US" sz="1400" baseline="-25000">
              <a:solidFill>
                <a:schemeClr val="dk1"/>
              </a:solidFill>
              <a:effectLst/>
              <a:latin typeface="+mn-lt"/>
              <a:ea typeface="+mn-ea"/>
              <a:cs typeface="+mn-cs"/>
            </a:rPr>
            <a:t>2</a:t>
          </a:r>
          <a:r>
            <a:rPr lang="en-US" sz="1400">
              <a:solidFill>
                <a:schemeClr val="dk1"/>
              </a:solidFill>
              <a:effectLst/>
              <a:latin typeface="+mn-lt"/>
              <a:ea typeface="+mn-ea"/>
              <a:cs typeface="+mn-cs"/>
            </a:rPr>
            <a:t>O (the uncertainty is reported as 1 standard deviation of 21 analyses). </a:t>
          </a:r>
          <a:endParaRPr lang="en-US" sz="14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58</xdr:col>
      <xdr:colOff>673100</xdr:colOff>
      <xdr:row>5</xdr:row>
      <xdr:rowOff>114300</xdr:rowOff>
    </xdr:from>
    <xdr:to>
      <xdr:col>65</xdr:col>
      <xdr:colOff>317500</xdr:colOff>
      <xdr:row>24</xdr:row>
      <xdr:rowOff>25400</xdr:rowOff>
    </xdr:to>
    <xdr:graphicFrame macro="">
      <xdr:nvGraphicFramePr>
        <xdr:cNvPr id="2" name="Chart 1">
          <a:extLst>
            <a:ext uri="{FF2B5EF4-FFF2-40B4-BE49-F238E27FC236}">
              <a16:creationId xmlns:a16="http://schemas.microsoft.com/office/drawing/2014/main" id="{00000000-0008-0000-01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58</xdr:col>
      <xdr:colOff>673100</xdr:colOff>
      <xdr:row>24</xdr:row>
      <xdr:rowOff>63500</xdr:rowOff>
    </xdr:from>
    <xdr:to>
      <xdr:col>65</xdr:col>
      <xdr:colOff>292100</xdr:colOff>
      <xdr:row>43</xdr:row>
      <xdr:rowOff>101600</xdr:rowOff>
    </xdr:to>
    <xdr:graphicFrame macro="">
      <xdr:nvGraphicFramePr>
        <xdr:cNvPr id="3" name="Chart 2">
          <a:extLst>
            <a:ext uri="{FF2B5EF4-FFF2-40B4-BE49-F238E27FC236}">
              <a16:creationId xmlns:a16="http://schemas.microsoft.com/office/drawing/2014/main" id="{00000000-0008-0000-01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65</xdr:col>
      <xdr:colOff>469900</xdr:colOff>
      <xdr:row>5</xdr:row>
      <xdr:rowOff>127000</xdr:rowOff>
    </xdr:from>
    <xdr:to>
      <xdr:col>72</xdr:col>
      <xdr:colOff>76200</xdr:colOff>
      <xdr:row>24</xdr:row>
      <xdr:rowOff>152400</xdr:rowOff>
    </xdr:to>
    <xdr:graphicFrame macro="">
      <xdr:nvGraphicFramePr>
        <xdr:cNvPr id="4" name="Chart 3">
          <a:extLst>
            <a:ext uri="{FF2B5EF4-FFF2-40B4-BE49-F238E27FC236}">
              <a16:creationId xmlns:a16="http://schemas.microsoft.com/office/drawing/2014/main" id="{00000000-0008-0000-01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58</xdr:col>
      <xdr:colOff>635001</xdr:colOff>
      <xdr:row>43</xdr:row>
      <xdr:rowOff>88900</xdr:rowOff>
    </xdr:from>
    <xdr:to>
      <xdr:col>65</xdr:col>
      <xdr:colOff>279401</xdr:colOff>
      <xdr:row>62</xdr:row>
      <xdr:rowOff>63500</xdr:rowOff>
    </xdr:to>
    <xdr:graphicFrame macro="">
      <xdr:nvGraphicFramePr>
        <xdr:cNvPr id="5" name="Chart 4">
          <a:extLst>
            <a:ext uri="{FF2B5EF4-FFF2-40B4-BE49-F238E27FC236}">
              <a16:creationId xmlns:a16="http://schemas.microsoft.com/office/drawing/2014/main" id="{00000000-0008-0000-01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65</xdr:col>
      <xdr:colOff>381000</xdr:colOff>
      <xdr:row>25</xdr:row>
      <xdr:rowOff>38100</xdr:rowOff>
    </xdr:from>
    <xdr:to>
      <xdr:col>72</xdr:col>
      <xdr:colOff>12700</xdr:colOff>
      <xdr:row>43</xdr:row>
      <xdr:rowOff>101600</xdr:rowOff>
    </xdr:to>
    <xdr:graphicFrame macro="">
      <xdr:nvGraphicFramePr>
        <xdr:cNvPr id="6" name="Chart 5">
          <a:extLst>
            <a:ext uri="{FF2B5EF4-FFF2-40B4-BE49-F238E27FC236}">
              <a16:creationId xmlns:a16="http://schemas.microsoft.com/office/drawing/2014/main" id="{00000000-0008-0000-0100-00000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52</xdr:col>
      <xdr:colOff>374650</xdr:colOff>
      <xdr:row>11</xdr:row>
      <xdr:rowOff>38100</xdr:rowOff>
    </xdr:from>
    <xdr:to>
      <xdr:col>58</xdr:col>
      <xdr:colOff>266700</xdr:colOff>
      <xdr:row>27</xdr:row>
      <xdr:rowOff>152400</xdr:rowOff>
    </xdr:to>
    <xdr:graphicFrame macro="">
      <xdr:nvGraphicFramePr>
        <xdr:cNvPr id="7" name="Chart 6">
          <a:extLst>
            <a:ext uri="{FF2B5EF4-FFF2-40B4-BE49-F238E27FC236}">
              <a16:creationId xmlns:a16="http://schemas.microsoft.com/office/drawing/2014/main" id="{00000000-0008-0000-01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52</xdr:col>
      <xdr:colOff>0</xdr:colOff>
      <xdr:row>30</xdr:row>
      <xdr:rowOff>0</xdr:rowOff>
    </xdr:from>
    <xdr:to>
      <xdr:col>57</xdr:col>
      <xdr:colOff>793750</xdr:colOff>
      <xdr:row>46</xdr:row>
      <xdr:rowOff>114300</xdr:rowOff>
    </xdr:to>
    <xdr:graphicFrame macro="">
      <xdr:nvGraphicFramePr>
        <xdr:cNvPr id="8" name="Chart 7">
          <a:extLst>
            <a:ext uri="{FF2B5EF4-FFF2-40B4-BE49-F238E27FC236}">
              <a16:creationId xmlns:a16="http://schemas.microsoft.com/office/drawing/2014/main" id="{00000000-0008-0000-0100-00000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23</xdr:col>
      <xdr:colOff>152400</xdr:colOff>
      <xdr:row>38</xdr:row>
      <xdr:rowOff>165100</xdr:rowOff>
    </xdr:from>
    <xdr:to>
      <xdr:col>28</xdr:col>
      <xdr:colOff>596900</xdr:colOff>
      <xdr:row>63</xdr:row>
      <xdr:rowOff>50800</xdr:rowOff>
    </xdr:to>
    <xdr:graphicFrame macro="">
      <xdr:nvGraphicFramePr>
        <xdr:cNvPr id="2" name="Chart 1">
          <a:extLst>
            <a:ext uri="{FF2B5EF4-FFF2-40B4-BE49-F238E27FC236}">
              <a16:creationId xmlns:a16="http://schemas.microsoft.com/office/drawing/2014/main" id="{00000000-0008-0000-02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28</xdr:col>
      <xdr:colOff>482600</xdr:colOff>
      <xdr:row>8</xdr:row>
      <xdr:rowOff>59266</xdr:rowOff>
    </xdr:from>
    <xdr:to>
      <xdr:col>34</xdr:col>
      <xdr:colOff>101600</xdr:colOff>
      <xdr:row>26</xdr:row>
      <xdr:rowOff>16933</xdr:rowOff>
    </xdr:to>
    <xdr:graphicFrame macro="">
      <xdr:nvGraphicFramePr>
        <xdr:cNvPr id="3" name="Chart 2">
          <a:extLst>
            <a:ext uri="{FF2B5EF4-FFF2-40B4-BE49-F238E27FC236}">
              <a16:creationId xmlns:a16="http://schemas.microsoft.com/office/drawing/2014/main" id="{00000000-0008-0000-02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165100</xdr:colOff>
      <xdr:row>8</xdr:row>
      <xdr:rowOff>42951</xdr:rowOff>
    </xdr:from>
    <xdr:to>
      <xdr:col>28</xdr:col>
      <xdr:colOff>609600</xdr:colOff>
      <xdr:row>26</xdr:row>
      <xdr:rowOff>3172</xdr:rowOff>
    </xdr:to>
    <xdr:graphicFrame macro="">
      <xdr:nvGraphicFramePr>
        <xdr:cNvPr id="4" name="Chart 3">
          <a:extLst>
            <a:ext uri="{FF2B5EF4-FFF2-40B4-BE49-F238E27FC236}">
              <a16:creationId xmlns:a16="http://schemas.microsoft.com/office/drawing/2014/main" id="{00000000-0008-0000-02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34</xdr:col>
      <xdr:colOff>0</xdr:colOff>
      <xdr:row>8</xdr:row>
      <xdr:rowOff>59266</xdr:rowOff>
    </xdr:from>
    <xdr:to>
      <xdr:col>39</xdr:col>
      <xdr:colOff>444500</xdr:colOff>
      <xdr:row>26</xdr:row>
      <xdr:rowOff>16933</xdr:rowOff>
    </xdr:to>
    <xdr:graphicFrame macro="">
      <xdr:nvGraphicFramePr>
        <xdr:cNvPr id="5" name="Chart 4">
          <a:extLst>
            <a:ext uri="{FF2B5EF4-FFF2-40B4-BE49-F238E27FC236}">
              <a16:creationId xmlns:a16="http://schemas.microsoft.com/office/drawing/2014/main" id="{00000000-0008-0000-02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39</xdr:col>
      <xdr:colOff>177801</xdr:colOff>
      <xdr:row>8</xdr:row>
      <xdr:rowOff>110066</xdr:rowOff>
    </xdr:from>
    <xdr:to>
      <xdr:col>44</xdr:col>
      <xdr:colOff>622300</xdr:colOff>
      <xdr:row>26</xdr:row>
      <xdr:rowOff>143933</xdr:rowOff>
    </xdr:to>
    <xdr:graphicFrame macro="">
      <xdr:nvGraphicFramePr>
        <xdr:cNvPr id="6" name="Chart 5">
          <a:extLst>
            <a:ext uri="{FF2B5EF4-FFF2-40B4-BE49-F238E27FC236}">
              <a16:creationId xmlns:a16="http://schemas.microsoft.com/office/drawing/2014/main" id="{00000000-0008-0000-0200-00000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44</xdr:col>
      <xdr:colOff>444500</xdr:colOff>
      <xdr:row>8</xdr:row>
      <xdr:rowOff>143933</xdr:rowOff>
    </xdr:from>
    <xdr:to>
      <xdr:col>50</xdr:col>
      <xdr:colOff>63500</xdr:colOff>
      <xdr:row>26</xdr:row>
      <xdr:rowOff>76200</xdr:rowOff>
    </xdr:to>
    <xdr:graphicFrame macro="">
      <xdr:nvGraphicFramePr>
        <xdr:cNvPr id="7" name="Chart 6">
          <a:extLst>
            <a:ext uri="{FF2B5EF4-FFF2-40B4-BE49-F238E27FC236}">
              <a16:creationId xmlns:a16="http://schemas.microsoft.com/office/drawing/2014/main" id="{00000000-0008-0000-02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50</xdr:col>
      <xdr:colOff>12700</xdr:colOff>
      <xdr:row>8</xdr:row>
      <xdr:rowOff>156633</xdr:rowOff>
    </xdr:from>
    <xdr:to>
      <xdr:col>55</xdr:col>
      <xdr:colOff>457200</xdr:colOff>
      <xdr:row>26</xdr:row>
      <xdr:rowOff>88900</xdr:rowOff>
    </xdr:to>
    <xdr:graphicFrame macro="">
      <xdr:nvGraphicFramePr>
        <xdr:cNvPr id="8" name="Chart 7">
          <a:extLst>
            <a:ext uri="{FF2B5EF4-FFF2-40B4-BE49-F238E27FC236}">
              <a16:creationId xmlns:a16="http://schemas.microsoft.com/office/drawing/2014/main" id="{00000000-0008-0000-0200-00000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23</xdr:col>
      <xdr:colOff>201083</xdr:colOff>
      <xdr:row>66</xdr:row>
      <xdr:rowOff>25401</xdr:rowOff>
    </xdr:from>
    <xdr:to>
      <xdr:col>28</xdr:col>
      <xdr:colOff>645583</xdr:colOff>
      <xdr:row>82</xdr:row>
      <xdr:rowOff>1</xdr:rowOff>
    </xdr:to>
    <xdr:graphicFrame macro="">
      <xdr:nvGraphicFramePr>
        <xdr:cNvPr id="9" name="Chart 8">
          <a:extLst>
            <a:ext uri="{FF2B5EF4-FFF2-40B4-BE49-F238E27FC236}">
              <a16:creationId xmlns:a16="http://schemas.microsoft.com/office/drawing/2014/main" id="{00000000-0008-0000-0200-00000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28</xdr:col>
      <xdr:colOff>806450</xdr:colOff>
      <xdr:row>40</xdr:row>
      <xdr:rowOff>63500</xdr:rowOff>
    </xdr:from>
    <xdr:to>
      <xdr:col>34</xdr:col>
      <xdr:colOff>425450</xdr:colOff>
      <xdr:row>55</xdr:row>
      <xdr:rowOff>139700</xdr:rowOff>
    </xdr:to>
    <xdr:graphicFrame macro="">
      <xdr:nvGraphicFramePr>
        <xdr:cNvPr id="10" name="Chart 9">
          <a:extLst>
            <a:ext uri="{FF2B5EF4-FFF2-40B4-BE49-F238E27FC236}">
              <a16:creationId xmlns:a16="http://schemas.microsoft.com/office/drawing/2014/main" id="{00000000-0008-0000-0200-00000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23</xdr:col>
      <xdr:colOff>294216</xdr:colOff>
      <xdr:row>88</xdr:row>
      <xdr:rowOff>67734</xdr:rowOff>
    </xdr:from>
    <xdr:to>
      <xdr:col>28</xdr:col>
      <xdr:colOff>738716</xdr:colOff>
      <xdr:row>102</xdr:row>
      <xdr:rowOff>143934</xdr:rowOff>
    </xdr:to>
    <xdr:graphicFrame macro="">
      <xdr:nvGraphicFramePr>
        <xdr:cNvPr id="11" name="Chart 10">
          <a:extLst>
            <a:ext uri="{FF2B5EF4-FFF2-40B4-BE49-F238E27FC236}">
              <a16:creationId xmlns:a16="http://schemas.microsoft.com/office/drawing/2014/main" id="{00000000-0008-0000-02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29</xdr:col>
      <xdr:colOff>0</xdr:colOff>
      <xdr:row>66</xdr:row>
      <xdr:rowOff>1</xdr:rowOff>
    </xdr:from>
    <xdr:to>
      <xdr:col>34</xdr:col>
      <xdr:colOff>444500</xdr:colOff>
      <xdr:row>82</xdr:row>
      <xdr:rowOff>1</xdr:rowOff>
    </xdr:to>
    <xdr:graphicFrame macro="">
      <xdr:nvGraphicFramePr>
        <xdr:cNvPr id="12" name="Chart 11">
          <a:extLst>
            <a:ext uri="{FF2B5EF4-FFF2-40B4-BE49-F238E27FC236}">
              <a16:creationId xmlns:a16="http://schemas.microsoft.com/office/drawing/2014/main" id="{00000000-0008-0000-0200-00000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16</xdr:col>
      <xdr:colOff>29633</xdr:colOff>
      <xdr:row>105</xdr:row>
      <xdr:rowOff>152400</xdr:rowOff>
    </xdr:from>
    <xdr:to>
      <xdr:col>21</xdr:col>
      <xdr:colOff>452967</xdr:colOff>
      <xdr:row>119</xdr:row>
      <xdr:rowOff>169333</xdr:rowOff>
    </xdr:to>
    <xdr:graphicFrame macro="">
      <xdr:nvGraphicFramePr>
        <xdr:cNvPr id="13" name="Chart 12">
          <a:extLst>
            <a:ext uri="{FF2B5EF4-FFF2-40B4-BE49-F238E27FC236}">
              <a16:creationId xmlns:a16="http://schemas.microsoft.com/office/drawing/2014/main" id="{00000000-0008-0000-0200-00000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23</xdr:col>
      <xdr:colOff>152400</xdr:colOff>
      <xdr:row>24</xdr:row>
      <xdr:rowOff>25401</xdr:rowOff>
    </xdr:from>
    <xdr:to>
      <xdr:col>28</xdr:col>
      <xdr:colOff>596900</xdr:colOff>
      <xdr:row>36</xdr:row>
      <xdr:rowOff>50801</xdr:rowOff>
    </xdr:to>
    <xdr:graphicFrame macro="">
      <xdr:nvGraphicFramePr>
        <xdr:cNvPr id="2" name="Chart 1">
          <a:extLst>
            <a:ext uri="{FF2B5EF4-FFF2-40B4-BE49-F238E27FC236}">
              <a16:creationId xmlns:a16="http://schemas.microsoft.com/office/drawing/2014/main" id="{00000000-0008-0000-04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30</xdr:col>
      <xdr:colOff>237066</xdr:colOff>
      <xdr:row>7</xdr:row>
      <xdr:rowOff>67733</xdr:rowOff>
    </xdr:from>
    <xdr:to>
      <xdr:col>35</xdr:col>
      <xdr:colOff>685800</xdr:colOff>
      <xdr:row>23</xdr:row>
      <xdr:rowOff>76199</xdr:rowOff>
    </xdr:to>
    <xdr:graphicFrame macro="">
      <xdr:nvGraphicFramePr>
        <xdr:cNvPr id="3" name="Chart 2">
          <a:extLst>
            <a:ext uri="{FF2B5EF4-FFF2-40B4-BE49-F238E27FC236}">
              <a16:creationId xmlns:a16="http://schemas.microsoft.com/office/drawing/2014/main" id="{00000000-0008-0000-04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24</xdr:col>
      <xdr:colOff>613833</xdr:colOff>
      <xdr:row>7</xdr:row>
      <xdr:rowOff>59267</xdr:rowOff>
    </xdr:from>
    <xdr:to>
      <xdr:col>30</xdr:col>
      <xdr:colOff>228600</xdr:colOff>
      <xdr:row>23</xdr:row>
      <xdr:rowOff>131233</xdr:rowOff>
    </xdr:to>
    <xdr:graphicFrame macro="">
      <xdr:nvGraphicFramePr>
        <xdr:cNvPr id="4" name="Chart 3">
          <a:extLst>
            <a:ext uri="{FF2B5EF4-FFF2-40B4-BE49-F238E27FC236}">
              <a16:creationId xmlns:a16="http://schemas.microsoft.com/office/drawing/2014/main" id="{00000000-0008-0000-04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35</xdr:col>
      <xdr:colOff>524934</xdr:colOff>
      <xdr:row>7</xdr:row>
      <xdr:rowOff>59266</xdr:rowOff>
    </xdr:from>
    <xdr:to>
      <xdr:col>41</xdr:col>
      <xdr:colOff>139701</xdr:colOff>
      <xdr:row>23</xdr:row>
      <xdr:rowOff>76200</xdr:rowOff>
    </xdr:to>
    <xdr:graphicFrame macro="">
      <xdr:nvGraphicFramePr>
        <xdr:cNvPr id="5" name="Chart 4">
          <a:extLst>
            <a:ext uri="{FF2B5EF4-FFF2-40B4-BE49-F238E27FC236}">
              <a16:creationId xmlns:a16="http://schemas.microsoft.com/office/drawing/2014/main" id="{00000000-0008-0000-04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41</xdr:col>
      <xdr:colOff>110067</xdr:colOff>
      <xdr:row>7</xdr:row>
      <xdr:rowOff>93134</xdr:rowOff>
    </xdr:from>
    <xdr:to>
      <xdr:col>46</xdr:col>
      <xdr:colOff>554566</xdr:colOff>
      <xdr:row>23</xdr:row>
      <xdr:rowOff>101600</xdr:rowOff>
    </xdr:to>
    <xdr:graphicFrame macro="">
      <xdr:nvGraphicFramePr>
        <xdr:cNvPr id="6" name="Chart 5">
          <a:extLst>
            <a:ext uri="{FF2B5EF4-FFF2-40B4-BE49-F238E27FC236}">
              <a16:creationId xmlns:a16="http://schemas.microsoft.com/office/drawing/2014/main" id="{00000000-0008-0000-0400-000006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46</xdr:col>
      <xdr:colOff>554566</xdr:colOff>
      <xdr:row>7</xdr:row>
      <xdr:rowOff>38766</xdr:rowOff>
    </xdr:from>
    <xdr:to>
      <xdr:col>52</xdr:col>
      <xdr:colOff>173566</xdr:colOff>
      <xdr:row>23</xdr:row>
      <xdr:rowOff>50566</xdr:rowOff>
    </xdr:to>
    <xdr:graphicFrame macro="">
      <xdr:nvGraphicFramePr>
        <xdr:cNvPr id="7" name="Chart 6">
          <a:extLst>
            <a:ext uri="{FF2B5EF4-FFF2-40B4-BE49-F238E27FC236}">
              <a16:creationId xmlns:a16="http://schemas.microsoft.com/office/drawing/2014/main" id="{00000000-0008-0000-0400-000007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52</xdr:col>
      <xdr:colOff>148166</xdr:colOff>
      <xdr:row>7</xdr:row>
      <xdr:rowOff>59267</xdr:rowOff>
    </xdr:from>
    <xdr:to>
      <xdr:col>57</xdr:col>
      <xdr:colOff>592666</xdr:colOff>
      <xdr:row>23</xdr:row>
      <xdr:rowOff>63499</xdr:rowOff>
    </xdr:to>
    <xdr:graphicFrame macro="">
      <xdr:nvGraphicFramePr>
        <xdr:cNvPr id="8" name="Chart 7">
          <a:extLst>
            <a:ext uri="{FF2B5EF4-FFF2-40B4-BE49-F238E27FC236}">
              <a16:creationId xmlns:a16="http://schemas.microsoft.com/office/drawing/2014/main" id="{00000000-0008-0000-0400-000008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23</xdr:col>
      <xdr:colOff>184150</xdr:colOff>
      <xdr:row>35</xdr:row>
      <xdr:rowOff>169333</xdr:rowOff>
    </xdr:from>
    <xdr:to>
      <xdr:col>28</xdr:col>
      <xdr:colOff>628650</xdr:colOff>
      <xdr:row>49</xdr:row>
      <xdr:rowOff>0</xdr:rowOff>
    </xdr:to>
    <xdr:graphicFrame macro="">
      <xdr:nvGraphicFramePr>
        <xdr:cNvPr id="9" name="Chart 8">
          <a:extLst>
            <a:ext uri="{FF2B5EF4-FFF2-40B4-BE49-F238E27FC236}">
              <a16:creationId xmlns:a16="http://schemas.microsoft.com/office/drawing/2014/main" id="{00000000-0008-0000-0400-000009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28</xdr:col>
      <xdr:colOff>806450</xdr:colOff>
      <xdr:row>24</xdr:row>
      <xdr:rowOff>50800</xdr:rowOff>
    </xdr:from>
    <xdr:to>
      <xdr:col>34</xdr:col>
      <xdr:colOff>425450</xdr:colOff>
      <xdr:row>36</xdr:row>
      <xdr:rowOff>0</xdr:rowOff>
    </xdr:to>
    <xdr:graphicFrame macro="">
      <xdr:nvGraphicFramePr>
        <xdr:cNvPr id="10" name="Chart 9">
          <a:extLst>
            <a:ext uri="{FF2B5EF4-FFF2-40B4-BE49-F238E27FC236}">
              <a16:creationId xmlns:a16="http://schemas.microsoft.com/office/drawing/2014/main" id="{00000000-0008-0000-0400-00000A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editAs="oneCell">
    <xdr:from>
      <xdr:col>17</xdr:col>
      <xdr:colOff>194505</xdr:colOff>
      <xdr:row>4</xdr:row>
      <xdr:rowOff>80090</xdr:rowOff>
    </xdr:from>
    <xdr:to>
      <xdr:col>22</xdr:col>
      <xdr:colOff>774586</xdr:colOff>
      <xdr:row>27</xdr:row>
      <xdr:rowOff>42333</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1"/>
        <a:stretch>
          <a:fillRect/>
        </a:stretch>
      </xdr:blipFill>
      <xdr:spPr>
        <a:xfrm>
          <a:off x="15537478" y="903874"/>
          <a:ext cx="4699000" cy="4699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16</xdr:col>
      <xdr:colOff>469900</xdr:colOff>
      <xdr:row>4</xdr:row>
      <xdr:rowOff>76200</xdr:rowOff>
    </xdr:from>
    <xdr:to>
      <xdr:col>24</xdr:col>
      <xdr:colOff>317500</xdr:colOff>
      <xdr:row>21</xdr:row>
      <xdr:rowOff>63500</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1"/>
        <a:stretch>
          <a:fillRect/>
        </a:stretch>
      </xdr:blipFill>
      <xdr:spPr>
        <a:xfrm>
          <a:off x="15341600" y="889000"/>
          <a:ext cx="6451600" cy="34417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16</xdr:col>
      <xdr:colOff>575611</xdr:colOff>
      <xdr:row>2</xdr:row>
      <xdr:rowOff>164461</xdr:rowOff>
    </xdr:from>
    <xdr:to>
      <xdr:col>25</xdr:col>
      <xdr:colOff>299592</xdr:colOff>
      <xdr:row>18</xdr:row>
      <xdr:rowOff>34446</xdr:rowOff>
    </xdr:to>
    <xdr:pic>
      <xdr:nvPicPr>
        <xdr:cNvPr id="6" name="Picture 5">
          <a:extLst>
            <a:ext uri="{FF2B5EF4-FFF2-40B4-BE49-F238E27FC236}">
              <a16:creationId xmlns:a16="http://schemas.microsoft.com/office/drawing/2014/main" id="{C1C93E4C-45CD-D758-1A2E-394D2862AE50}"/>
            </a:ext>
          </a:extLst>
        </xdr:cNvPr>
        <xdr:cNvPicPr>
          <a:picLocks noChangeAspect="1"/>
        </xdr:cNvPicPr>
      </xdr:nvPicPr>
      <xdr:blipFill>
        <a:blip xmlns:r="http://schemas.openxmlformats.org/officeDocument/2006/relationships" r:embed="rId1"/>
        <a:stretch>
          <a:fillRect/>
        </a:stretch>
      </xdr:blipFill>
      <xdr:spPr>
        <a:xfrm>
          <a:off x="14116187" y="566475"/>
          <a:ext cx="7124700" cy="30861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38100</xdr:colOff>
      <xdr:row>17</xdr:row>
      <xdr:rowOff>152400</xdr:rowOff>
    </xdr:from>
    <xdr:to>
      <xdr:col>8</xdr:col>
      <xdr:colOff>495300</xdr:colOff>
      <xdr:row>29</xdr:row>
      <xdr:rowOff>50800</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1"/>
        <a:stretch>
          <a:fillRect/>
        </a:stretch>
      </xdr:blipFill>
      <xdr:spPr>
        <a:xfrm>
          <a:off x="38100" y="3606800"/>
          <a:ext cx="7061200" cy="23368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165100</xdr:colOff>
      <xdr:row>13</xdr:row>
      <xdr:rowOff>12700</xdr:rowOff>
    </xdr:from>
    <xdr:to>
      <xdr:col>6</xdr:col>
      <xdr:colOff>647700</xdr:colOff>
      <xdr:row>28</xdr:row>
      <xdr:rowOff>152400</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1"/>
        <a:stretch>
          <a:fillRect/>
        </a:stretch>
      </xdr:blipFill>
      <xdr:spPr>
        <a:xfrm>
          <a:off x="165100" y="2628900"/>
          <a:ext cx="6337300" cy="31877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tabSelected="1" topLeftCell="A2" workbookViewId="0">
      <selection activeCell="T22" sqref="T22"/>
    </sheetView>
  </sheetViews>
  <sheetFormatPr baseColWidth="10" defaultRowHeight="16" x14ac:dyDescent="0.2"/>
  <sheetData/>
  <pageMargins left="0.75" right="0.75" top="1" bottom="1" header="0.5" footer="0.5"/>
  <drawing r:id="rId1"/>
  <extLst>
    <ext xmlns:mx="http://schemas.microsoft.com/office/mac/excel/2008/main" uri="{64002731-A6B0-56B0-2670-7721B7C09600}">
      <mx:PLV Mode="0" OnePage="0" WScale="0"/>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AH17"/>
  <sheetViews>
    <sheetView workbookViewId="0">
      <selection activeCell="M26" sqref="M26"/>
    </sheetView>
  </sheetViews>
  <sheetFormatPr baseColWidth="10" defaultRowHeight="16" x14ac:dyDescent="0.2"/>
  <cols>
    <col min="2" max="9" width="10.83203125" style="14"/>
  </cols>
  <sheetData>
    <row r="2" spans="1:34" s="136" customFormat="1" x14ac:dyDescent="0.2">
      <c r="B2" s="137" t="s">
        <v>539</v>
      </c>
      <c r="C2" s="137"/>
      <c r="D2" s="137"/>
      <c r="E2" s="137"/>
      <c r="F2" s="137"/>
      <c r="G2" s="137"/>
      <c r="H2" s="137"/>
      <c r="I2" s="137" t="s">
        <v>540</v>
      </c>
    </row>
    <row r="3" spans="1:34" s="11" customFormat="1" x14ac:dyDescent="0.2">
      <c r="A3" s="7" t="s">
        <v>99</v>
      </c>
      <c r="B3" s="9" t="s">
        <v>10</v>
      </c>
      <c r="C3" s="8" t="s">
        <v>472</v>
      </c>
      <c r="D3" s="9" t="s">
        <v>11</v>
      </c>
      <c r="E3" s="9" t="s">
        <v>12</v>
      </c>
      <c r="F3" s="9" t="s">
        <v>13</v>
      </c>
      <c r="G3" s="9" t="s">
        <v>14</v>
      </c>
      <c r="H3" s="9"/>
      <c r="I3" s="95" t="s">
        <v>532</v>
      </c>
      <c r="J3" s="70" t="s">
        <v>56</v>
      </c>
      <c r="K3" s="70" t="s">
        <v>534</v>
      </c>
      <c r="L3" s="70" t="s">
        <v>535</v>
      </c>
      <c r="M3" s="70" t="s">
        <v>536</v>
      </c>
      <c r="N3" s="70" t="s">
        <v>538</v>
      </c>
      <c r="O3" s="70"/>
      <c r="P3" s="78" t="s">
        <v>102</v>
      </c>
      <c r="Q3" s="78"/>
      <c r="R3" s="9"/>
      <c r="S3" s="9"/>
      <c r="T3" s="9"/>
      <c r="U3" s="9"/>
      <c r="AB3" s="78"/>
      <c r="AC3" s="25"/>
      <c r="AD3" s="8"/>
      <c r="AE3" s="25"/>
      <c r="AF3" s="8"/>
      <c r="AG3" s="70"/>
      <c r="AH3" s="95"/>
    </row>
    <row r="4" spans="1:34" x14ac:dyDescent="0.2">
      <c r="A4" t="s">
        <v>493</v>
      </c>
      <c r="B4"/>
      <c r="C4"/>
      <c r="D4"/>
      <c r="E4"/>
      <c r="F4"/>
      <c r="G4"/>
      <c r="I4"/>
    </row>
    <row r="5" spans="1:34" x14ac:dyDescent="0.2">
      <c r="A5" t="s">
        <v>410</v>
      </c>
      <c r="B5" s="14">
        <v>1.8417837893868001</v>
      </c>
      <c r="C5" s="14">
        <v>2.6752909766228843</v>
      </c>
      <c r="D5" s="14">
        <v>3.8066594722631995</v>
      </c>
      <c r="E5" s="14">
        <v>8.9654322705752012</v>
      </c>
      <c r="F5" s="14">
        <v>0.40624973808876796</v>
      </c>
      <c r="G5" s="14">
        <v>0.17933535735609599</v>
      </c>
      <c r="I5" s="14">
        <v>1.3815891753258001</v>
      </c>
      <c r="J5" s="14">
        <v>-0.66477389929440212</v>
      </c>
      <c r="K5" s="14">
        <v>3.7357780569031998</v>
      </c>
      <c r="L5" s="14">
        <v>8.9550747095512886</v>
      </c>
      <c r="M5" s="14">
        <v>0.23060230871099022</v>
      </c>
      <c r="N5" s="14">
        <v>0.14569697579126398</v>
      </c>
      <c r="P5">
        <v>169</v>
      </c>
    </row>
    <row r="6" spans="1:34" x14ac:dyDescent="0.2">
      <c r="A6" t="s">
        <v>411</v>
      </c>
      <c r="B6" s="14">
        <v>0.44512241916996004</v>
      </c>
      <c r="C6" s="14">
        <v>1.5371262060082218</v>
      </c>
      <c r="D6" s="14">
        <v>3.9046071547727994</v>
      </c>
      <c r="E6" s="14">
        <v>9.9315804188999994</v>
      </c>
      <c r="F6" s="14">
        <v>0.261745174781776</v>
      </c>
      <c r="G6" s="14">
        <v>3.1006381386456002E-2</v>
      </c>
      <c r="I6" s="14">
        <v>-1.5072194891039973E-2</v>
      </c>
      <c r="J6" s="14">
        <v>-1.8029386699090648</v>
      </c>
      <c r="K6" s="14">
        <v>3.8337257394127997</v>
      </c>
      <c r="L6" s="14">
        <v>9.9212228578760886</v>
      </c>
      <c r="M6" s="14">
        <v>8.6097745403998255E-2</v>
      </c>
      <c r="N6" s="14">
        <v>-2.632000178376E-3</v>
      </c>
      <c r="P6">
        <v>170</v>
      </c>
    </row>
    <row r="7" spans="1:34" x14ac:dyDescent="0.2">
      <c r="A7" t="s">
        <v>412</v>
      </c>
      <c r="B7" s="14">
        <v>0.42669046240631997</v>
      </c>
      <c r="C7" s="14">
        <v>1.526936694097851</v>
      </c>
      <c r="D7" s="14">
        <v>3.6834753270218394</v>
      </c>
      <c r="E7" s="14">
        <v>12.636074302852002</v>
      </c>
      <c r="F7" s="14">
        <v>0.42154321319336802</v>
      </c>
      <c r="G7" s="14">
        <v>2.3062937553863998E-2</v>
      </c>
      <c r="I7" s="14">
        <v>-3.3504151654680001E-2</v>
      </c>
      <c r="J7" s="14">
        <v>-1.8131281818194356</v>
      </c>
      <c r="K7" s="14">
        <v>3.6125939116618397</v>
      </c>
      <c r="L7" s="14">
        <v>12.625716741828091</v>
      </c>
      <c r="M7" s="14">
        <v>0.2458957838155903</v>
      </c>
      <c r="N7" s="14">
        <v>-1.0575444010968002E-2</v>
      </c>
      <c r="P7">
        <v>171</v>
      </c>
    </row>
    <row r="8" spans="1:34" x14ac:dyDescent="0.2">
      <c r="J8" s="14"/>
      <c r="K8" s="14"/>
      <c r="L8" s="14"/>
      <c r="M8" s="14"/>
      <c r="N8" s="14"/>
    </row>
    <row r="9" spans="1:34" s="38" customFormat="1" x14ac:dyDescent="0.2">
      <c r="A9" s="38" t="s">
        <v>491</v>
      </c>
      <c r="B9" s="100">
        <f>AVERAGE(B5:B7)</f>
        <v>0.90453222365436003</v>
      </c>
      <c r="C9" s="100">
        <f t="shared" ref="C9:G9" si="0">AVERAGE(C5:C7)</f>
        <v>1.9131179589096525</v>
      </c>
      <c r="D9" s="100">
        <f t="shared" si="0"/>
        <v>3.7982473180192797</v>
      </c>
      <c r="E9" s="100">
        <f t="shared" si="0"/>
        <v>10.5110289974424</v>
      </c>
      <c r="F9" s="100">
        <f t="shared" si="0"/>
        <v>0.36317937535463735</v>
      </c>
      <c r="G9" s="100">
        <f t="shared" si="0"/>
        <v>7.7801558765471998E-2</v>
      </c>
      <c r="I9" s="100">
        <f t="shared" ref="I9" si="1">AVERAGE(I5:I7)</f>
        <v>0.44433760959336005</v>
      </c>
      <c r="J9" s="100">
        <f>AVERAGE(J5:J7)</f>
        <v>-1.4269469170076343</v>
      </c>
      <c r="K9" s="100">
        <f t="shared" ref="K9:N9" si="2">AVERAGE(K5:K7)</f>
        <v>3.7273659026592796</v>
      </c>
      <c r="L9" s="100">
        <f t="shared" si="2"/>
        <v>10.500671436418491</v>
      </c>
      <c r="M9" s="100">
        <f t="shared" si="2"/>
        <v>0.1875319459768596</v>
      </c>
      <c r="N9" s="100">
        <f t="shared" si="2"/>
        <v>4.4163177200639996E-2</v>
      </c>
    </row>
    <row r="10" spans="1:34" s="38" customFormat="1" x14ac:dyDescent="0.2">
      <c r="A10" s="38" t="s">
        <v>492</v>
      </c>
      <c r="B10" s="100">
        <f>STDEV(B5:B7)</f>
        <v>0.81173598377703271</v>
      </c>
      <c r="C10" s="100">
        <f t="shared" ref="C10:G10" si="3">STDEV(C5:C7)</f>
        <v>0.66008085734689548</v>
      </c>
      <c r="D10" s="100">
        <f t="shared" si="3"/>
        <v>0.11080566125152488</v>
      </c>
      <c r="E10" s="100">
        <f t="shared" si="3"/>
        <v>1.9026885514083454</v>
      </c>
      <c r="F10" s="100">
        <f t="shared" si="3"/>
        <v>8.817678481088613E-2</v>
      </c>
      <c r="G10" s="100">
        <f t="shared" si="3"/>
        <v>8.8020501970628634E-2</v>
      </c>
      <c r="I10" s="100">
        <f t="shared" ref="I10" si="4">STDEV(I5:I7)</f>
        <v>0.81173598377703249</v>
      </c>
      <c r="J10" s="100">
        <f>STDEV(J5:J7)</f>
        <v>0.66008085734689614</v>
      </c>
      <c r="K10" s="100">
        <f t="shared" ref="K10:N10" si="5">STDEV(K5:K7)</f>
        <v>0.11080566125152488</v>
      </c>
      <c r="L10" s="100">
        <f t="shared" si="5"/>
        <v>1.9026885514083378</v>
      </c>
      <c r="M10" s="100">
        <f t="shared" si="5"/>
        <v>8.8176784810886324E-2</v>
      </c>
      <c r="N10" s="100">
        <f t="shared" si="5"/>
        <v>8.8020501970628592E-2</v>
      </c>
    </row>
    <row r="11" spans="1:34" x14ac:dyDescent="0.2">
      <c r="J11" s="14"/>
      <c r="K11" s="14"/>
      <c r="L11" s="14"/>
      <c r="M11" s="14"/>
      <c r="N11" s="14"/>
    </row>
    <row r="12" spans="1:34" x14ac:dyDescent="0.2">
      <c r="A12" t="s">
        <v>496</v>
      </c>
      <c r="J12" s="14"/>
      <c r="K12" s="14"/>
      <c r="L12" s="14"/>
      <c r="M12" s="14"/>
      <c r="N12" s="14"/>
    </row>
    <row r="13" spans="1:34" x14ac:dyDescent="0.2">
      <c r="A13" s="39" t="s">
        <v>407</v>
      </c>
      <c r="B13" s="14">
        <v>2.2498210038069359</v>
      </c>
      <c r="C13" s="14">
        <v>1.106804183246584</v>
      </c>
      <c r="D13" s="14">
        <v>0.66031536419533432</v>
      </c>
      <c r="E13" s="14">
        <v>19.614135480607583</v>
      </c>
      <c r="F13" s="14">
        <v>1.1233595653220527</v>
      </c>
      <c r="G13" s="14">
        <v>6.1854126412194711E-2</v>
      </c>
      <c r="H13" s="81"/>
      <c r="I13" s="14">
        <v>1.7896263897459359</v>
      </c>
      <c r="J13" s="14">
        <v>-0.94326437368398708</v>
      </c>
      <c r="K13" s="14">
        <v>0.58943394883533429</v>
      </c>
      <c r="L13" s="14">
        <v>19.603777919583674</v>
      </c>
      <c r="M13" s="14">
        <v>0.94771213594427495</v>
      </c>
      <c r="N13" s="14">
        <v>2.8215744847362709E-2</v>
      </c>
      <c r="P13">
        <v>166</v>
      </c>
    </row>
    <row r="14" spans="1:34" x14ac:dyDescent="0.2">
      <c r="A14" s="39" t="s">
        <v>408</v>
      </c>
      <c r="B14" s="14">
        <v>0.30976379913328078</v>
      </c>
      <c r="C14" s="14">
        <v>0.92745629547975195</v>
      </c>
      <c r="D14" s="14">
        <v>0.43461213070514393</v>
      </c>
      <c r="E14" s="14">
        <v>26.994532367201394</v>
      </c>
      <c r="F14" s="14">
        <v>1.2326688187511934</v>
      </c>
      <c r="G14" s="14">
        <v>6.7158579580968963E-2</v>
      </c>
      <c r="H14" s="81"/>
      <c r="I14" s="14">
        <v>-0.15043081492771923</v>
      </c>
      <c r="J14" s="14">
        <v>-1.1090772258487216</v>
      </c>
      <c r="K14" s="14">
        <v>0.36373071534514395</v>
      </c>
      <c r="L14" s="14">
        <v>26.984174806177485</v>
      </c>
      <c r="M14" s="14">
        <v>1.0570213893734155</v>
      </c>
      <c r="N14" s="14">
        <v>3.3520198016136961E-2</v>
      </c>
      <c r="P14">
        <v>167</v>
      </c>
    </row>
    <row r="16" spans="1:34" s="38" customFormat="1" x14ac:dyDescent="0.2">
      <c r="A16" s="38" t="s">
        <v>491</v>
      </c>
      <c r="B16" s="100">
        <v>1.2797924014701083</v>
      </c>
      <c r="C16" s="100">
        <v>1.017130239363168</v>
      </c>
      <c r="D16" s="100">
        <v>0.54746374745023907</v>
      </c>
      <c r="E16" s="100">
        <v>23.304333923904487</v>
      </c>
      <c r="F16" s="100">
        <v>1.1780141920366232</v>
      </c>
      <c r="G16" s="100">
        <v>6.4506352996581834E-2</v>
      </c>
      <c r="I16" s="100">
        <v>0.81959778740910838</v>
      </c>
      <c r="J16" s="100">
        <v>-1.0261707997663543</v>
      </c>
      <c r="K16" s="100">
        <v>0.47658233209023915</v>
      </c>
      <c r="L16" s="100">
        <v>23.293976362880578</v>
      </c>
      <c r="M16" s="100">
        <v>1.0023667626588453</v>
      </c>
      <c r="N16" s="100">
        <v>3.0867971431749835E-2</v>
      </c>
    </row>
    <row r="17" spans="1:14" s="38" customFormat="1" x14ac:dyDescent="0.2">
      <c r="A17" s="38" t="s">
        <v>492</v>
      </c>
      <c r="B17" s="100">
        <v>1.3718276053145591</v>
      </c>
      <c r="C17" s="100">
        <v>0.12681810763141083</v>
      </c>
      <c r="D17" s="100">
        <v>0.15959628693664449</v>
      </c>
      <c r="E17" s="100">
        <v>5.2187286863585793</v>
      </c>
      <c r="F17" s="100">
        <v>7.7293314346184236E-2</v>
      </c>
      <c r="G17" s="100">
        <v>3.7508148061267438E-3</v>
      </c>
      <c r="I17" s="100">
        <v>1.3718276053145593</v>
      </c>
      <c r="J17" s="100">
        <v>0.11724739217356628</v>
      </c>
      <c r="K17" s="100">
        <v>0.15959628693664415</v>
      </c>
      <c r="L17" s="100">
        <v>5.2187286863585793</v>
      </c>
      <c r="M17" s="100">
        <v>7.7293314346184153E-2</v>
      </c>
      <c r="N17" s="100">
        <v>3.7508148061267438E-3</v>
      </c>
    </row>
  </sheetData>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AH9"/>
  <sheetViews>
    <sheetView workbookViewId="0">
      <selection activeCell="H20" sqref="H20"/>
    </sheetView>
  </sheetViews>
  <sheetFormatPr baseColWidth="10" defaultRowHeight="16" x14ac:dyDescent="0.2"/>
  <cols>
    <col min="1" max="1" width="22.6640625" customWidth="1"/>
    <col min="2" max="9" width="10.83203125" style="14"/>
  </cols>
  <sheetData>
    <row r="2" spans="1:34" s="136" customFormat="1" x14ac:dyDescent="0.2">
      <c r="B2" s="137" t="s">
        <v>539</v>
      </c>
      <c r="C2" s="137"/>
      <c r="D2" s="137"/>
      <c r="E2" s="137"/>
      <c r="F2" s="137"/>
      <c r="G2" s="137"/>
      <c r="H2" s="137"/>
      <c r="I2" s="137" t="s">
        <v>540</v>
      </c>
    </row>
    <row r="3" spans="1:34" s="11" customFormat="1" x14ac:dyDescent="0.2">
      <c r="A3" s="7" t="s">
        <v>99</v>
      </c>
      <c r="B3" s="9" t="s">
        <v>10</v>
      </c>
      <c r="C3" s="8" t="s">
        <v>472</v>
      </c>
      <c r="D3" s="9" t="s">
        <v>11</v>
      </c>
      <c r="E3" s="9" t="s">
        <v>12</v>
      </c>
      <c r="F3" s="9" t="s">
        <v>13</v>
      </c>
      <c r="G3" s="9" t="s">
        <v>14</v>
      </c>
      <c r="H3" s="9"/>
      <c r="I3" s="95" t="s">
        <v>532</v>
      </c>
      <c r="J3" s="70" t="s">
        <v>56</v>
      </c>
      <c r="K3" s="70" t="s">
        <v>534</v>
      </c>
      <c r="L3" s="70" t="s">
        <v>535</v>
      </c>
      <c r="M3" s="70" t="s">
        <v>536</v>
      </c>
      <c r="N3" s="70" t="s">
        <v>538</v>
      </c>
      <c r="O3" s="70"/>
      <c r="P3" s="78" t="s">
        <v>102</v>
      </c>
      <c r="Q3" s="78" t="s">
        <v>281</v>
      </c>
      <c r="R3" s="9"/>
      <c r="S3" s="9"/>
      <c r="T3" s="9"/>
      <c r="U3" s="9"/>
      <c r="AB3" s="78"/>
      <c r="AC3" s="25"/>
      <c r="AD3" s="8"/>
      <c r="AE3" s="25"/>
      <c r="AF3" s="8"/>
      <c r="AG3" s="70"/>
      <c r="AH3" s="95"/>
    </row>
    <row r="4" spans="1:34" x14ac:dyDescent="0.2">
      <c r="A4" t="s">
        <v>496</v>
      </c>
    </row>
    <row r="5" spans="1:34" ht="15" customHeight="1" x14ac:dyDescent="0.2">
      <c r="A5" t="s">
        <v>414</v>
      </c>
      <c r="B5" s="28">
        <v>0.25481338149873761</v>
      </c>
      <c r="C5" s="14">
        <v>1.3484330303438714</v>
      </c>
      <c r="D5" s="28">
        <v>102.26377060465441</v>
      </c>
      <c r="E5" s="28">
        <v>0.71055044585194693</v>
      </c>
      <c r="F5" s="28">
        <v>0.20459915787930508</v>
      </c>
      <c r="G5" s="28">
        <v>3.6275057940235007E-2</v>
      </c>
      <c r="I5" s="14">
        <v>-0.2053812325622624</v>
      </c>
      <c r="J5" s="14">
        <v>-0.71987078482518796</v>
      </c>
      <c r="K5" s="14">
        <v>102.19288918929441</v>
      </c>
      <c r="L5" s="14">
        <v>0.70019288482803588</v>
      </c>
      <c r="M5" s="14">
        <v>2.895172850152735E-2</v>
      </c>
      <c r="N5" s="14">
        <v>2.636676375403007E-3</v>
      </c>
      <c r="O5" s="14"/>
      <c r="P5" s="14">
        <v>173</v>
      </c>
    </row>
    <row r="6" spans="1:34" ht="15" customHeight="1" x14ac:dyDescent="0.2">
      <c r="A6" t="s">
        <v>415</v>
      </c>
      <c r="B6" s="28">
        <v>0.37518540227149239</v>
      </c>
      <c r="C6" s="14">
        <v>1.1719903094183046</v>
      </c>
      <c r="D6" s="28">
        <v>87.79482642403201</v>
      </c>
      <c r="E6" s="28">
        <v>0.76979658850621724</v>
      </c>
      <c r="F6" s="28">
        <v>0.2870703806323377</v>
      </c>
      <c r="G6" s="28">
        <v>2.7372970269367875E-2</v>
      </c>
      <c r="I6" s="14">
        <v>-8.5009211789507599E-2</v>
      </c>
      <c r="J6" s="14">
        <v>-0.88299771742899136</v>
      </c>
      <c r="K6" s="14">
        <v>87.723945008672004</v>
      </c>
      <c r="L6" s="14">
        <v>0.75943902748230607</v>
      </c>
      <c r="M6" s="14">
        <v>0.11142295125455996</v>
      </c>
      <c r="N6" s="14">
        <v>-6.2654112954641282E-3</v>
      </c>
      <c r="O6" s="14"/>
      <c r="P6" s="14">
        <v>174</v>
      </c>
    </row>
    <row r="8" spans="1:34" s="38" customFormat="1" x14ac:dyDescent="0.2">
      <c r="A8" s="38" t="s">
        <v>491</v>
      </c>
      <c r="B8" s="100">
        <f>AVERAGE(B5:B6)</f>
        <v>0.314999391885115</v>
      </c>
      <c r="C8" s="100">
        <f>AVERAGE(C5:C6)</f>
        <v>1.2602116698810879</v>
      </c>
      <c r="D8" s="100">
        <f t="shared" ref="D8:G8" si="0">AVERAGE(D5:D6)</f>
        <v>95.029298514343211</v>
      </c>
      <c r="E8" s="100">
        <f t="shared" si="0"/>
        <v>0.74017351717908209</v>
      </c>
      <c r="F8" s="100">
        <f t="shared" si="0"/>
        <v>0.24583476925582137</v>
      </c>
      <c r="G8" s="100">
        <f t="shared" si="0"/>
        <v>3.1824014104801443E-2</v>
      </c>
      <c r="I8" s="100">
        <f t="shared" ref="I8" si="1">AVERAGE(I5:I6)</f>
        <v>-0.14519522217588499</v>
      </c>
      <c r="J8" s="100">
        <f>AVERAGE(J5:J6)</f>
        <v>-0.80143425112708966</v>
      </c>
      <c r="K8" s="100">
        <f t="shared" ref="K8:N8" si="2">AVERAGE(K5:K6)</f>
        <v>94.958417098983205</v>
      </c>
      <c r="L8" s="100">
        <f t="shared" si="2"/>
        <v>0.72981595615517092</v>
      </c>
      <c r="M8" s="100">
        <f t="shared" si="2"/>
        <v>7.0187339878043653E-2</v>
      </c>
      <c r="N8" s="100">
        <f t="shared" si="2"/>
        <v>-1.8143674600305606E-3</v>
      </c>
    </row>
    <row r="9" spans="1:34" s="38" customFormat="1" x14ac:dyDescent="0.2">
      <c r="A9" s="38" t="s">
        <v>492</v>
      </c>
      <c r="B9" s="100">
        <f>STDEV(B5:B6)</f>
        <v>8.5115872153542979E-2</v>
      </c>
      <c r="C9" s="100">
        <f>STDEV(C5:C6)</f>
        <v>0.12476384445747382</v>
      </c>
      <c r="D9" s="100">
        <f t="shared" ref="D9:G9" si="3">STDEV(D5:D6)</f>
        <v>10.231088546727735</v>
      </c>
      <c r="E9" s="100">
        <f t="shared" si="3"/>
        <v>4.1893349229980094E-2</v>
      </c>
      <c r="F9" s="100">
        <f t="shared" si="3"/>
        <v>5.8315960861415897E-2</v>
      </c>
      <c r="G9" s="100">
        <f t="shared" si="3"/>
        <v>6.294726558787286E-3</v>
      </c>
      <c r="I9" s="100">
        <f t="shared" ref="I9" si="4">STDEV(I5:I6)</f>
        <v>8.5115872153542937E-2</v>
      </c>
      <c r="J9" s="100">
        <f>STDEV(J5:J6)</f>
        <v>0.11534816023831027</v>
      </c>
      <c r="K9" s="100">
        <f t="shared" ref="K9:N9" si="5">STDEV(K5:K6)</f>
        <v>10.231088546727735</v>
      </c>
      <c r="L9" s="100">
        <f t="shared" si="5"/>
        <v>4.1893349229980018E-2</v>
      </c>
      <c r="M9" s="100">
        <f t="shared" si="5"/>
        <v>5.8315960861415654E-2</v>
      </c>
      <c r="N9" s="100">
        <f t="shared" si="5"/>
        <v>6.2947265587873094E-3</v>
      </c>
    </row>
  </sheetData>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2:AH24"/>
  <sheetViews>
    <sheetView zoomScale="93" workbookViewId="0">
      <selection activeCell="L32" sqref="L32"/>
    </sheetView>
  </sheetViews>
  <sheetFormatPr baseColWidth="10" defaultRowHeight="16" x14ac:dyDescent="0.2"/>
  <cols>
    <col min="1" max="1" width="17.33203125" customWidth="1"/>
  </cols>
  <sheetData>
    <row r="2" spans="1:34" s="136" customFormat="1" x14ac:dyDescent="0.2">
      <c r="B2" s="137" t="s">
        <v>539</v>
      </c>
      <c r="C2" s="137"/>
      <c r="D2" s="137"/>
      <c r="E2" s="137"/>
      <c r="F2" s="137"/>
      <c r="G2" s="137"/>
      <c r="H2" s="137"/>
      <c r="I2" s="137" t="s">
        <v>540</v>
      </c>
    </row>
    <row r="3" spans="1:34" s="11" customFormat="1" x14ac:dyDescent="0.2">
      <c r="A3" s="7" t="s">
        <v>99</v>
      </c>
      <c r="B3" s="95" t="s">
        <v>532</v>
      </c>
      <c r="C3" s="70" t="s">
        <v>56</v>
      </c>
      <c r="D3" s="70" t="s">
        <v>534</v>
      </c>
      <c r="E3" s="70" t="s">
        <v>535</v>
      </c>
      <c r="F3" s="70" t="s">
        <v>536</v>
      </c>
      <c r="G3" s="70" t="s">
        <v>538</v>
      </c>
      <c r="H3" s="9"/>
      <c r="I3" s="95" t="s">
        <v>532</v>
      </c>
      <c r="J3" s="70" t="s">
        <v>56</v>
      </c>
      <c r="K3" s="70" t="s">
        <v>534</v>
      </c>
      <c r="L3" s="70" t="s">
        <v>535</v>
      </c>
      <c r="M3" s="70" t="s">
        <v>536</v>
      </c>
      <c r="N3" s="70" t="s">
        <v>538</v>
      </c>
      <c r="O3" s="70"/>
      <c r="P3" s="78" t="s">
        <v>102</v>
      </c>
      <c r="Q3" s="78" t="s">
        <v>281</v>
      </c>
      <c r="R3" s="9"/>
      <c r="S3" s="9"/>
      <c r="T3" s="9"/>
      <c r="U3" s="9"/>
      <c r="AB3" s="78"/>
      <c r="AC3" s="25"/>
      <c r="AD3" s="8"/>
      <c r="AE3" s="25"/>
      <c r="AF3" s="8"/>
      <c r="AG3" s="70"/>
      <c r="AH3" s="95"/>
    </row>
    <row r="4" spans="1:34" x14ac:dyDescent="0.2">
      <c r="A4" t="s">
        <v>439</v>
      </c>
    </row>
    <row r="5" spans="1:34" x14ac:dyDescent="0.2">
      <c r="A5" t="s">
        <v>137</v>
      </c>
      <c r="B5" s="14">
        <v>2.0107060709514855</v>
      </c>
      <c r="C5" s="14">
        <v>2.8072627449434968</v>
      </c>
      <c r="D5" s="14">
        <v>6.0723452786575878E-2</v>
      </c>
      <c r="E5" s="14">
        <v>42.53257230358858</v>
      </c>
      <c r="F5" s="14">
        <v>0.24252026859765335</v>
      </c>
      <c r="G5" s="14"/>
      <c r="H5" s="14"/>
      <c r="I5" s="14">
        <v>1.6752238063571996</v>
      </c>
      <c r="J5" s="14">
        <v>0.89273829387450232</v>
      </c>
      <c r="K5" s="14">
        <v>-1.3825341474757459E-2</v>
      </c>
      <c r="L5" s="14">
        <v>42.525669452176622</v>
      </c>
      <c r="M5" s="14">
        <v>4.2556462393208885E-2</v>
      </c>
      <c r="P5">
        <v>10</v>
      </c>
    </row>
    <row r="6" spans="1:34" x14ac:dyDescent="0.2">
      <c r="A6" t="s">
        <v>142</v>
      </c>
      <c r="B6" s="14">
        <v>1.8438896025656157</v>
      </c>
      <c r="C6" s="14">
        <v>2.5155296375820626</v>
      </c>
      <c r="D6" s="14">
        <v>6.7027915112872746E-2</v>
      </c>
      <c r="E6" s="14">
        <v>158.56893432048446</v>
      </c>
      <c r="F6" s="14">
        <v>0.22406131751803546</v>
      </c>
      <c r="G6" s="14"/>
      <c r="H6" s="14"/>
      <c r="I6" s="14">
        <v>1.5084073379713299</v>
      </c>
      <c r="J6" s="14">
        <v>0.84708380514576453</v>
      </c>
      <c r="K6" s="14">
        <v>-7.5208791484605887E-3</v>
      </c>
      <c r="L6" s="14">
        <v>158.56203146907251</v>
      </c>
      <c r="M6" s="14">
        <v>2.4097511313590992E-2</v>
      </c>
      <c r="P6">
        <v>15</v>
      </c>
    </row>
    <row r="7" spans="1:34" x14ac:dyDescent="0.2">
      <c r="A7" t="s">
        <v>143</v>
      </c>
      <c r="B7" s="14">
        <v>1.6760057162801354</v>
      </c>
      <c r="C7" s="14">
        <v>2.4613568805074149</v>
      </c>
      <c r="D7" s="14">
        <v>5.7292036267806941E-2</v>
      </c>
      <c r="E7" s="14">
        <v>106.42995959846083</v>
      </c>
      <c r="F7" s="14">
        <v>0.23904034061059243</v>
      </c>
      <c r="G7" s="14"/>
      <c r="H7" s="14"/>
      <c r="I7" s="14">
        <v>1.3405234516858495</v>
      </c>
      <c r="J7" s="14">
        <v>0.69395817654673908</v>
      </c>
      <c r="K7" s="14">
        <v>-1.7256757993526394E-2</v>
      </c>
      <c r="L7" s="14">
        <v>106.42305674704888</v>
      </c>
      <c r="M7" s="14">
        <v>3.9076534406147979E-2</v>
      </c>
      <c r="P7">
        <v>16</v>
      </c>
    </row>
    <row r="8" spans="1:34" x14ac:dyDescent="0.2">
      <c r="A8" t="s">
        <v>145</v>
      </c>
      <c r="B8" s="14">
        <v>0.43387844134750347</v>
      </c>
      <c r="C8" s="14">
        <v>0.92687705502758722</v>
      </c>
      <c r="D8" s="14">
        <v>3.2314052070813587E-2</v>
      </c>
      <c r="E8" s="14">
        <v>22.529719228521646</v>
      </c>
      <c r="F8" s="14">
        <v>0.10685387556894514</v>
      </c>
      <c r="G8" s="14"/>
      <c r="H8" s="14"/>
      <c r="I8" s="14">
        <v>9.8396176753217726E-2</v>
      </c>
      <c r="J8" s="14">
        <v>-1.0394432449296125</v>
      </c>
      <c r="K8" s="14">
        <v>-4.2234742190519751E-2</v>
      </c>
      <c r="L8" s="14">
        <v>22.522816377109688</v>
      </c>
      <c r="M8" s="14">
        <v>-9.3109930635499313E-2</v>
      </c>
      <c r="P8">
        <v>18</v>
      </c>
    </row>
    <row r="9" spans="1:34" x14ac:dyDescent="0.2">
      <c r="A9" t="s">
        <v>147</v>
      </c>
      <c r="B9" s="14">
        <v>1.620659599391916</v>
      </c>
      <c r="C9" s="14">
        <v>2.8721345998000718</v>
      </c>
      <c r="D9" s="14">
        <v>7.3836697308815619E-2</v>
      </c>
      <c r="E9" s="14">
        <v>76.979402497883981</v>
      </c>
      <c r="F9" s="14">
        <v>0.21217727256423183</v>
      </c>
      <c r="G9" s="14"/>
      <c r="H9" s="14"/>
      <c r="I9" s="14">
        <v>1.2851773347976301</v>
      </c>
      <c r="J9" s="14">
        <v>0.70552660593299998</v>
      </c>
      <c r="K9" s="14">
        <v>-7.1209695251771949E-4</v>
      </c>
      <c r="L9" s="14">
        <v>76.972499646472031</v>
      </c>
      <c r="M9" s="14">
        <v>1.2213466359787371E-2</v>
      </c>
      <c r="P9">
        <v>20</v>
      </c>
    </row>
    <row r="10" spans="1:34" x14ac:dyDescent="0.2">
      <c r="A10" t="s">
        <v>148</v>
      </c>
      <c r="B10" s="14">
        <v>0.39639611168201921</v>
      </c>
      <c r="C10" s="14">
        <v>0.81799549418070794</v>
      </c>
      <c r="D10" s="14">
        <v>3.4182401762685201E-2</v>
      </c>
      <c r="E10" s="14">
        <v>15.656328253929292</v>
      </c>
      <c r="F10" s="14">
        <v>0.10760000717565259</v>
      </c>
      <c r="G10" s="14"/>
      <c r="H10" s="14"/>
      <c r="I10" s="14">
        <v>6.0913847087733473E-2</v>
      </c>
      <c r="J10" s="14">
        <v>-1.4492730385957617</v>
      </c>
      <c r="K10" s="14">
        <v>-4.0366392498648131E-2</v>
      </c>
      <c r="L10" s="14">
        <v>15.649425402517338</v>
      </c>
      <c r="M10" s="14">
        <v>-9.2363799028791868E-2</v>
      </c>
      <c r="P10">
        <v>21</v>
      </c>
    </row>
    <row r="11" spans="1:34" x14ac:dyDescent="0.2">
      <c r="A11" t="s">
        <v>176</v>
      </c>
      <c r="B11" s="14">
        <v>1.1798259827209687</v>
      </c>
      <c r="C11" s="14">
        <v>1.8322843040917827</v>
      </c>
      <c r="D11" s="14">
        <v>5.7717483664739222E-2</v>
      </c>
      <c r="E11" s="14">
        <v>38.78114254115328</v>
      </c>
      <c r="F11" s="14">
        <v>0.22895101946530244</v>
      </c>
      <c r="G11" s="14"/>
      <c r="H11" s="14"/>
      <c r="I11" s="14">
        <v>0.84434371812668296</v>
      </c>
      <c r="J11" s="14">
        <v>0.54152951011629691</v>
      </c>
      <c r="K11" s="14">
        <v>-1.6831310596594113E-2</v>
      </c>
      <c r="L11" s="14">
        <v>38.774239689741322</v>
      </c>
      <c r="M11" s="14">
        <v>2.8987213260857996E-2</v>
      </c>
      <c r="P11">
        <v>49</v>
      </c>
    </row>
    <row r="13" spans="1:34" s="38" customFormat="1" x14ac:dyDescent="0.2">
      <c r="A13" s="38" t="s">
        <v>491</v>
      </c>
      <c r="B13" s="100">
        <f>AVERAGE(B5:B11)</f>
        <v>1.3087659321342351</v>
      </c>
      <c r="C13" s="100">
        <f>AVERAGE(C5:C11)</f>
        <v>2.0333486737333035</v>
      </c>
      <c r="D13" s="100">
        <f t="shared" ref="D13:F13" si="0">AVERAGE(D5:D11)</f>
        <v>5.4727719853472745E-2</v>
      </c>
      <c r="E13" s="100">
        <f t="shared" si="0"/>
        <v>65.925436963431721</v>
      </c>
      <c r="F13" s="100">
        <f t="shared" si="0"/>
        <v>0.19445772878577333</v>
      </c>
      <c r="G13" s="100"/>
      <c r="I13" s="100">
        <f>AVERAGE(I5:I11)</f>
        <v>0.97328366753994899</v>
      </c>
      <c r="J13" s="100">
        <f t="shared" ref="J13:M13" si="1">AVERAGE(J5:J11)</f>
        <v>0.17030287258441842</v>
      </c>
      <c r="K13" s="100">
        <f t="shared" si="1"/>
        <v>-1.9821074407860597E-2</v>
      </c>
      <c r="L13" s="100">
        <f t="shared" si="1"/>
        <v>65.918534112019771</v>
      </c>
      <c r="M13" s="100">
        <f t="shared" si="1"/>
        <v>-5.5060774186711375E-3</v>
      </c>
    </row>
    <row r="14" spans="1:34" s="38" customFormat="1" x14ac:dyDescent="0.2">
      <c r="A14" s="38" t="s">
        <v>492</v>
      </c>
      <c r="B14" s="100">
        <f>STDEV(B5:B11)</f>
        <v>0.66152504881215113</v>
      </c>
      <c r="C14" s="100">
        <f>STDEV(C5:C11)</f>
        <v>0.86216626404444374</v>
      </c>
      <c r="D14" s="100">
        <f t="shared" ref="D14:F14" si="2">STDEV(D5:D11)</f>
        <v>1.5771248320156837E-2</v>
      </c>
      <c r="E14" s="100">
        <f t="shared" si="2"/>
        <v>51.704020725870571</v>
      </c>
      <c r="F14" s="100">
        <f t="shared" si="2"/>
        <v>6.0410343638977404E-2</v>
      </c>
      <c r="G14" s="100"/>
      <c r="I14" s="100">
        <f>STDEV(I5:I11)</f>
        <v>0.66152504881215124</v>
      </c>
      <c r="J14" s="100">
        <f t="shared" ref="J14:M14" si="3">STDEV(J5:J11)</f>
        <v>0.98021644786999784</v>
      </c>
      <c r="K14" s="100">
        <f t="shared" si="3"/>
        <v>1.5771248320156854E-2</v>
      </c>
      <c r="L14" s="100">
        <f t="shared" si="3"/>
        <v>51.704020725870556</v>
      </c>
      <c r="M14" s="100">
        <f t="shared" si="3"/>
        <v>6.0410343638977335E-2</v>
      </c>
    </row>
    <row r="16" spans="1:34" x14ac:dyDescent="0.2">
      <c r="A16" t="s">
        <v>490</v>
      </c>
    </row>
    <row r="17" spans="1:16" x14ac:dyDescent="0.2">
      <c r="A17" t="s">
        <v>135</v>
      </c>
      <c r="B17">
        <v>0.74232923024831987</v>
      </c>
      <c r="C17">
        <v>1.8426104214041732</v>
      </c>
      <c r="D17">
        <v>5.6930083136607995E-2</v>
      </c>
      <c r="E17">
        <v>35.085461419729597</v>
      </c>
      <c r="F17">
        <v>0.18529770001423998</v>
      </c>
      <c r="I17">
        <v>0.40684696565403411</v>
      </c>
      <c r="J17">
        <v>-0.11202666372204742</v>
      </c>
      <c r="K17">
        <v>-1.761871112472534E-2</v>
      </c>
      <c r="L17">
        <v>35.078558568317639</v>
      </c>
      <c r="M17">
        <v>-1.4666106190204474E-2</v>
      </c>
      <c r="P17">
        <v>8</v>
      </c>
    </row>
    <row r="18" spans="1:16" x14ac:dyDescent="0.2">
      <c r="A18" t="s">
        <v>136</v>
      </c>
      <c r="B18">
        <v>0.68918076893951996</v>
      </c>
      <c r="C18">
        <v>1.4850925532998716</v>
      </c>
      <c r="D18">
        <v>5.2311436587167991E-2</v>
      </c>
      <c r="E18">
        <v>23.294806318687193</v>
      </c>
      <c r="F18">
        <v>0.15608918982307199</v>
      </c>
      <c r="I18">
        <v>0.3536985043452342</v>
      </c>
      <c r="J18">
        <v>-0.44952201082328552</v>
      </c>
      <c r="K18">
        <v>-2.2237357674165348E-2</v>
      </c>
      <c r="L18">
        <v>23.287903467275235</v>
      </c>
      <c r="M18">
        <v>-4.387461638137246E-2</v>
      </c>
      <c r="P18">
        <v>9</v>
      </c>
    </row>
    <row r="19" spans="1:16" x14ac:dyDescent="0.2">
      <c r="A19" t="s">
        <v>141</v>
      </c>
      <c r="B19">
        <v>0.68137338599615982</v>
      </c>
      <c r="C19">
        <v>2.2867180730154875</v>
      </c>
      <c r="D19">
        <v>5.5765243630711996E-2</v>
      </c>
      <c r="E19">
        <v>19.610874839371196</v>
      </c>
      <c r="F19">
        <v>0.16563240387795197</v>
      </c>
      <c r="I19">
        <v>0.34589112140187411</v>
      </c>
      <c r="J19">
        <v>0.71688879620658374</v>
      </c>
      <c r="K19">
        <v>-1.8783550630621339E-2</v>
      </c>
      <c r="L19">
        <v>19.603971987959238</v>
      </c>
      <c r="M19">
        <v>-3.433140232649249E-2</v>
      </c>
      <c r="P19">
        <v>14</v>
      </c>
    </row>
    <row r="20" spans="1:16" x14ac:dyDescent="0.2">
      <c r="A20" t="s">
        <v>144</v>
      </c>
      <c r="B20">
        <v>0.79264783595711985</v>
      </c>
      <c r="C20">
        <v>1.467851860406012</v>
      </c>
      <c r="D20">
        <v>5.2037687019647991E-2</v>
      </c>
      <c r="E20">
        <v>28.211201379926393</v>
      </c>
      <c r="F20">
        <v>0.165537218514272</v>
      </c>
      <c r="I20">
        <v>0.45716557136283414</v>
      </c>
      <c r="J20">
        <v>-0.39883775434154262</v>
      </c>
      <c r="K20">
        <v>-2.2511107241685348E-2</v>
      </c>
      <c r="L20">
        <v>28.204298528514439</v>
      </c>
      <c r="M20">
        <v>-3.4426587690172449E-2</v>
      </c>
      <c r="P20">
        <v>17</v>
      </c>
    </row>
    <row r="21" spans="1:16" x14ac:dyDescent="0.2">
      <c r="A21" t="s">
        <v>174</v>
      </c>
      <c r="B21">
        <v>0.27635539698623995</v>
      </c>
      <c r="C21">
        <v>1.403692587832537</v>
      </c>
      <c r="D21">
        <v>4.4208800349559992E-2</v>
      </c>
      <c r="E21">
        <v>26.439161112399198</v>
      </c>
      <c r="F21">
        <v>0.15760792518134398</v>
      </c>
      <c r="I21">
        <v>-5.9126867608045794E-2</v>
      </c>
      <c r="J21">
        <v>0.11293779385705129</v>
      </c>
      <c r="K21">
        <v>-3.0339993911773347E-2</v>
      </c>
      <c r="L21">
        <v>26.43225826098724</v>
      </c>
      <c r="M21">
        <v>-4.2355881023100478E-2</v>
      </c>
      <c r="P21">
        <v>47</v>
      </c>
    </row>
    <row r="23" spans="1:16" s="38" customFormat="1" x14ac:dyDescent="0.2">
      <c r="A23" s="38" t="s">
        <v>491</v>
      </c>
      <c r="B23" s="100">
        <f>AVERAGE(B17:B20)</f>
        <v>0.72638280528527988</v>
      </c>
      <c r="C23" s="100">
        <f>AVERAGE(C17:C20)</f>
        <v>1.7705682270313861</v>
      </c>
      <c r="D23" s="100">
        <f t="shared" ref="D23:F23" si="4">AVERAGE(D17:D20)</f>
        <v>5.4261112593534E-2</v>
      </c>
      <c r="E23" s="100">
        <f t="shared" si="4"/>
        <v>26.550585989428594</v>
      </c>
      <c r="F23" s="100">
        <f t="shared" si="4"/>
        <v>0.16813912805738401</v>
      </c>
      <c r="G23" s="100"/>
      <c r="I23" s="100">
        <f t="shared" ref="I23" si="5">AVERAGE(I17:I21)</f>
        <v>0.30089505903118619</v>
      </c>
      <c r="J23" s="100">
        <f>AVERAGE(J17:J21)</f>
        <v>-2.6111967764648115E-2</v>
      </c>
      <c r="K23" s="100">
        <f t="shared" ref="K23:M23" si="6">AVERAGE(K17:K21)</f>
        <v>-2.2298144116594146E-2</v>
      </c>
      <c r="L23" s="100">
        <f t="shared" si="6"/>
        <v>26.521398162610762</v>
      </c>
      <c r="M23" s="100">
        <f t="shared" si="6"/>
        <v>-3.3930918722268472E-2</v>
      </c>
      <c r="N23" s="100"/>
    </row>
    <row r="24" spans="1:16" s="38" customFormat="1" x14ac:dyDescent="0.2">
      <c r="A24" s="38" t="s">
        <v>492</v>
      </c>
      <c r="B24" s="100">
        <f>STDEV(B17:B20)</f>
        <v>5.181757131854281E-2</v>
      </c>
      <c r="C24" s="100">
        <f>STDEV(C17:C20)</f>
        <v>0.38502567022420153</v>
      </c>
      <c r="D24" s="100">
        <f t="shared" ref="D24:F24" si="7">STDEV(D17:D20)</f>
        <v>2.4583647511580054E-3</v>
      </c>
      <c r="E24" s="100">
        <f t="shared" si="7"/>
        <v>6.6923198318808845</v>
      </c>
      <c r="F24" s="100">
        <f t="shared" si="7"/>
        <v>1.2283745390170776E-2</v>
      </c>
      <c r="G24" s="100"/>
      <c r="I24" s="100">
        <f t="shared" ref="I24" si="8">STDEV(I17:I21)</f>
        <v>0.20620070117990469</v>
      </c>
      <c r="J24" s="100">
        <f>STDEV(J17:J21)</f>
        <v>0.47354167794203178</v>
      </c>
      <c r="K24" s="100">
        <f t="shared" ref="K24:M24" si="9">STDEV(K17:K21)</f>
        <v>4.9741797542280216E-3</v>
      </c>
      <c r="L24" s="100">
        <f t="shared" si="9"/>
        <v>5.7959331992168019</v>
      </c>
      <c r="M24" s="100">
        <f t="shared" si="9"/>
        <v>1.1633960951076329E-2</v>
      </c>
      <c r="N24" s="100"/>
    </row>
  </sheetData>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2:AH21"/>
  <sheetViews>
    <sheetView zoomScale="83" workbookViewId="0">
      <selection activeCell="L34" sqref="L34"/>
    </sheetView>
  </sheetViews>
  <sheetFormatPr baseColWidth="10" defaultRowHeight="16" x14ac:dyDescent="0.2"/>
  <sheetData>
    <row r="2" spans="1:34" s="136" customFormat="1" x14ac:dyDescent="0.2">
      <c r="B2" s="137" t="s">
        <v>539</v>
      </c>
      <c r="C2" s="137"/>
      <c r="D2" s="137"/>
      <c r="E2" s="137"/>
      <c r="F2" s="137"/>
      <c r="G2" s="137"/>
      <c r="H2" s="137"/>
      <c r="I2" s="137" t="s">
        <v>540</v>
      </c>
    </row>
    <row r="3" spans="1:34" s="11" customFormat="1" x14ac:dyDescent="0.2">
      <c r="A3" s="7" t="s">
        <v>99</v>
      </c>
      <c r="B3" s="95" t="s">
        <v>532</v>
      </c>
      <c r="C3" s="70" t="s">
        <v>56</v>
      </c>
      <c r="D3" s="70" t="s">
        <v>534</v>
      </c>
      <c r="E3" s="70" t="s">
        <v>535</v>
      </c>
      <c r="F3" s="70" t="s">
        <v>536</v>
      </c>
      <c r="G3" s="70" t="s">
        <v>538</v>
      </c>
      <c r="H3" s="9"/>
      <c r="I3" s="95" t="s">
        <v>532</v>
      </c>
      <c r="J3" s="70" t="s">
        <v>56</v>
      </c>
      <c r="K3" s="70" t="s">
        <v>534</v>
      </c>
      <c r="L3" s="70" t="s">
        <v>535</v>
      </c>
      <c r="M3" s="70" t="s">
        <v>536</v>
      </c>
      <c r="N3" s="70" t="s">
        <v>538</v>
      </c>
      <c r="O3" s="70"/>
      <c r="P3" s="78" t="s">
        <v>102</v>
      </c>
      <c r="Q3" s="78" t="s">
        <v>281</v>
      </c>
      <c r="R3" s="9"/>
      <c r="S3" s="9"/>
      <c r="T3" s="9"/>
      <c r="U3" s="9"/>
      <c r="AB3" s="78"/>
      <c r="AC3" s="25"/>
      <c r="AD3" s="8"/>
      <c r="AE3" s="25"/>
      <c r="AF3" s="8"/>
      <c r="AG3" s="70"/>
      <c r="AH3" s="95"/>
    </row>
    <row r="4" spans="1:34" x14ac:dyDescent="0.2">
      <c r="A4" t="s">
        <v>494</v>
      </c>
    </row>
    <row r="5" spans="1:34" x14ac:dyDescent="0.2">
      <c r="A5" t="s">
        <v>153</v>
      </c>
      <c r="B5" s="14">
        <v>0.37229429347967996</v>
      </c>
      <c r="C5" s="14">
        <v>19.047396075950203</v>
      </c>
      <c r="D5" s="14">
        <v>0.88277567266504009</v>
      </c>
      <c r="E5" s="14">
        <v>0.85445115897063983</v>
      </c>
      <c r="F5" s="14">
        <v>0.142829516124064</v>
      </c>
      <c r="G5" s="14"/>
      <c r="H5" s="14"/>
      <c r="I5">
        <v>3.6812028885394185E-2</v>
      </c>
      <c r="J5">
        <v>17.466955172826303</v>
      </c>
      <c r="K5">
        <v>0.80822687840370677</v>
      </c>
      <c r="L5">
        <v>0.84754830755868427</v>
      </c>
      <c r="M5">
        <v>-5.713429008038047E-2</v>
      </c>
      <c r="P5">
        <v>26</v>
      </c>
      <c r="Q5" t="s">
        <v>498</v>
      </c>
    </row>
    <row r="6" spans="1:34" x14ac:dyDescent="0.2">
      <c r="A6" t="s">
        <v>154</v>
      </c>
      <c r="B6" s="14">
        <v>0.98785052061695988</v>
      </c>
      <c r="C6" s="14">
        <v>1.0479256531558325</v>
      </c>
      <c r="D6" s="14">
        <v>0.91703999353295973</v>
      </c>
      <c r="E6" s="14">
        <v>0.79383139472119979</v>
      </c>
      <c r="F6" s="14">
        <v>0.14873805943990398</v>
      </c>
      <c r="G6" s="14"/>
      <c r="H6" s="14"/>
      <c r="I6">
        <v>0.65236825602267412</v>
      </c>
      <c r="J6">
        <v>-0.51752666519116097</v>
      </c>
      <c r="K6">
        <v>0.84249119927162641</v>
      </c>
      <c r="L6">
        <v>0.78692854330924422</v>
      </c>
      <c r="M6">
        <v>-5.1225746764540475E-2</v>
      </c>
      <c r="P6">
        <v>27</v>
      </c>
    </row>
    <row r="7" spans="1:34" x14ac:dyDescent="0.2">
      <c r="A7" t="s">
        <v>155</v>
      </c>
      <c r="B7" s="14">
        <v>0.46047108471935994</v>
      </c>
      <c r="C7" s="14">
        <v>1.0252707746946992</v>
      </c>
      <c r="D7" s="14">
        <v>0.72608212213856005</v>
      </c>
      <c r="E7" s="14">
        <v>0.32951082262119996</v>
      </c>
      <c r="F7" s="14">
        <v>0.146919666455232</v>
      </c>
      <c r="G7" s="14"/>
      <c r="H7" s="14"/>
      <c r="I7">
        <v>0.12498882012507417</v>
      </c>
      <c r="J7">
        <v>-0.52518148973539369</v>
      </c>
      <c r="K7">
        <v>0.65153332787722662</v>
      </c>
      <c r="L7">
        <v>0.32260797120924439</v>
      </c>
      <c r="M7">
        <v>-5.3044139749212474E-2</v>
      </c>
      <c r="P7">
        <v>28</v>
      </c>
    </row>
    <row r="8" spans="1:34" x14ac:dyDescent="0.2">
      <c r="A8" t="s">
        <v>156</v>
      </c>
      <c r="B8" s="14">
        <v>0.4450178092588799</v>
      </c>
      <c r="C8" s="14">
        <v>1.0501003360059216</v>
      </c>
      <c r="D8" s="14">
        <v>0.77240897202655989</v>
      </c>
      <c r="E8" s="14">
        <v>0.36455508614289589</v>
      </c>
      <c r="F8" s="14">
        <v>0.131825383005888</v>
      </c>
      <c r="G8" s="14"/>
      <c r="H8" s="14"/>
      <c r="I8">
        <v>0.10953554466459414</v>
      </c>
      <c r="J8">
        <v>-0.48534039219810254</v>
      </c>
      <c r="K8">
        <v>0.69786017776522657</v>
      </c>
      <c r="L8">
        <v>0.35765223473094032</v>
      </c>
      <c r="M8">
        <v>-6.8138423198556466E-2</v>
      </c>
      <c r="P8">
        <v>29</v>
      </c>
    </row>
    <row r="9" spans="1:34" x14ac:dyDescent="0.2">
      <c r="A9" t="s">
        <v>157</v>
      </c>
      <c r="B9" s="14">
        <v>0.41659398498431993</v>
      </c>
      <c r="C9" s="14">
        <v>1.1231947314234862</v>
      </c>
      <c r="D9" s="14">
        <v>0.67310456160375998</v>
      </c>
      <c r="E9" s="14">
        <v>0.42515217707608793</v>
      </c>
      <c r="F9" s="14">
        <v>0.13285832047100798</v>
      </c>
      <c r="G9" s="14"/>
      <c r="H9" s="14"/>
      <c r="I9">
        <v>8.111172039003417E-2</v>
      </c>
      <c r="J9">
        <v>-0.39722296505595711</v>
      </c>
      <c r="K9">
        <v>0.59855576734242666</v>
      </c>
      <c r="L9">
        <v>0.41824932566413237</v>
      </c>
      <c r="M9">
        <v>-6.7105485733436457E-2</v>
      </c>
      <c r="P9">
        <v>30</v>
      </c>
    </row>
    <row r="10" spans="1:34" x14ac:dyDescent="0.2">
      <c r="A10" t="s">
        <v>158</v>
      </c>
      <c r="B10" s="14">
        <v>0.42368598043199995</v>
      </c>
      <c r="C10" s="14">
        <v>0.99212414238571445</v>
      </c>
      <c r="D10" s="14">
        <v>0.64174619768335994</v>
      </c>
      <c r="E10" s="14">
        <v>0.3872095883625199</v>
      </c>
      <c r="F10" s="14">
        <v>0.13716915983055997</v>
      </c>
      <c r="G10" s="14"/>
      <c r="H10" s="14"/>
      <c r="I10">
        <v>8.8203715837714178E-2</v>
      </c>
      <c r="J10">
        <v>-0.51325901366108584</v>
      </c>
      <c r="K10">
        <v>0.56719740342202662</v>
      </c>
      <c r="L10">
        <v>0.38030673695056433</v>
      </c>
      <c r="M10">
        <v>-6.2794646373884475E-2</v>
      </c>
      <c r="P10">
        <v>31</v>
      </c>
      <c r="Q10" t="s">
        <v>529</v>
      </c>
    </row>
    <row r="11" spans="1:34" x14ac:dyDescent="0.2">
      <c r="A11" t="s">
        <v>159</v>
      </c>
      <c r="B11" s="14">
        <v>0.42638453073215993</v>
      </c>
      <c r="C11" s="14">
        <v>0.92911010384291648</v>
      </c>
      <c r="D11" s="14">
        <v>0.65521608024927991</v>
      </c>
      <c r="E11" s="14">
        <v>0.50268671765751993</v>
      </c>
      <c r="F11" s="14">
        <v>0.12936537016233599</v>
      </c>
      <c r="G11" s="14"/>
      <c r="H11" s="14"/>
      <c r="I11">
        <v>9.0902266137874166E-2</v>
      </c>
      <c r="J11">
        <v>-0.56122698983338004</v>
      </c>
      <c r="K11">
        <v>0.58066728598794659</v>
      </c>
      <c r="L11">
        <v>0.49578386624556436</v>
      </c>
      <c r="M11">
        <v>-7.059843604210847E-2</v>
      </c>
      <c r="P11">
        <v>32</v>
      </c>
    </row>
    <row r="12" spans="1:34" x14ac:dyDescent="0.2">
      <c r="A12" t="s">
        <v>160</v>
      </c>
      <c r="B12" s="14">
        <v>0.46944210428543998</v>
      </c>
      <c r="C12" s="14">
        <v>0.88481986127753132</v>
      </c>
      <c r="D12" s="14">
        <v>0.66571683289055994</v>
      </c>
      <c r="E12" s="14">
        <v>0.5686612438293599</v>
      </c>
      <c r="F12" s="14">
        <v>0.152090699471744</v>
      </c>
      <c r="G12" s="14"/>
      <c r="H12" s="14"/>
      <c r="I12">
        <v>0.13395983969115419</v>
      </c>
      <c r="J12">
        <v>-0.59045963484031794</v>
      </c>
      <c r="K12">
        <v>0.59116803862922662</v>
      </c>
      <c r="L12">
        <v>0.56175839241740433</v>
      </c>
      <c r="M12">
        <v>-4.7873106732700461E-2</v>
      </c>
      <c r="P12">
        <v>33</v>
      </c>
    </row>
    <row r="13" spans="1:34" x14ac:dyDescent="0.2">
      <c r="A13" t="s">
        <v>161</v>
      </c>
      <c r="B13" s="14">
        <v>0.40453804550015993</v>
      </c>
      <c r="C13" s="14">
        <v>0.83440061266701704</v>
      </c>
      <c r="D13" s="14">
        <v>1.1238121668663998</v>
      </c>
      <c r="E13" s="14">
        <v>0.48126284585807994</v>
      </c>
      <c r="F13" s="14">
        <v>0.13374248673808001</v>
      </c>
      <c r="G13" s="14"/>
      <c r="H13" s="14"/>
      <c r="I13">
        <v>6.9055780905874178E-2</v>
      </c>
      <c r="J13">
        <v>-0.62580973743403434</v>
      </c>
      <c r="K13">
        <v>1.0492633726050666</v>
      </c>
      <c r="L13">
        <v>0.47435999444612437</v>
      </c>
      <c r="M13">
        <v>-6.6221319466364462E-2</v>
      </c>
      <c r="P13">
        <v>34</v>
      </c>
    </row>
    <row r="14" spans="1:34" x14ac:dyDescent="0.2">
      <c r="A14" t="s">
        <v>162</v>
      </c>
      <c r="B14" s="14">
        <v>0.46533541783871996</v>
      </c>
      <c r="C14" s="14">
        <v>0.95039172337963163</v>
      </c>
      <c r="D14" s="14">
        <v>1.2409594337157599</v>
      </c>
      <c r="E14" s="14">
        <v>0.51811904503567996</v>
      </c>
      <c r="F14" s="14">
        <v>0.13413873988169597</v>
      </c>
      <c r="G14" s="14"/>
      <c r="H14" s="14"/>
      <c r="I14">
        <v>0.12985315324443419</v>
      </c>
      <c r="J14">
        <v>-0.4947379189554994</v>
      </c>
      <c r="K14">
        <v>1.1664106394544265</v>
      </c>
      <c r="L14">
        <v>0.51121619362372439</v>
      </c>
      <c r="M14">
        <v>-6.5825066322748482E-2</v>
      </c>
      <c r="P14">
        <v>35</v>
      </c>
    </row>
    <row r="15" spans="1:34" x14ac:dyDescent="0.2">
      <c r="A15" t="s">
        <v>163</v>
      </c>
      <c r="B15" s="14">
        <v>0.38624434964543997</v>
      </c>
      <c r="C15" s="14">
        <v>0.91632639156910412</v>
      </c>
      <c r="D15" s="14">
        <v>1.1253704336353598</v>
      </c>
      <c r="E15" s="14">
        <v>0.37928550553933593</v>
      </c>
      <c r="F15" s="14">
        <v>0.14134603460419198</v>
      </c>
      <c r="G15" s="14"/>
      <c r="H15" s="14"/>
      <c r="I15">
        <v>5.0762085051154218E-2</v>
      </c>
      <c r="J15">
        <v>-0.51371096793981186</v>
      </c>
      <c r="K15">
        <v>1.0508216393740264</v>
      </c>
      <c r="L15">
        <v>0.37238265412738036</v>
      </c>
      <c r="M15">
        <v>-5.8617771600252472E-2</v>
      </c>
      <c r="P15">
        <v>36</v>
      </c>
    </row>
    <row r="16" spans="1:34" x14ac:dyDescent="0.2">
      <c r="A16" t="s">
        <v>164</v>
      </c>
      <c r="B16" s="14">
        <v>0.46109591683583995</v>
      </c>
      <c r="C16" s="14">
        <v>0.9399929212288779</v>
      </c>
      <c r="D16" s="14">
        <v>1.1990336345671198</v>
      </c>
      <c r="E16" s="14">
        <v>0.48651630147383995</v>
      </c>
      <c r="F16" s="14">
        <v>0.15491100654374398</v>
      </c>
      <c r="G16" s="14"/>
      <c r="H16" s="14"/>
      <c r="I16">
        <v>0.12561365224155419</v>
      </c>
      <c r="J16">
        <v>-0.47494056706191262</v>
      </c>
      <c r="K16">
        <v>1.1244848403057865</v>
      </c>
      <c r="L16">
        <v>0.47961345006188438</v>
      </c>
      <c r="M16">
        <v>-4.5052799660700471E-2</v>
      </c>
      <c r="P16">
        <v>37</v>
      </c>
    </row>
    <row r="17" spans="1:17" x14ac:dyDescent="0.2">
      <c r="A17" t="s">
        <v>165</v>
      </c>
      <c r="B17" s="14">
        <v>0.47252400569087988</v>
      </c>
      <c r="C17" s="14">
        <v>0.94377197407095048</v>
      </c>
      <c r="D17" s="14">
        <v>1.0030886075900798</v>
      </c>
      <c r="E17" s="14">
        <v>0.47614880701669587</v>
      </c>
      <c r="F17" s="14">
        <v>0.134570246863712</v>
      </c>
      <c r="G17" s="14"/>
      <c r="H17" s="14"/>
      <c r="I17">
        <v>0.13704174109659414</v>
      </c>
      <c r="J17">
        <v>-0.45604604125770848</v>
      </c>
      <c r="K17">
        <v>0.92853981332874658</v>
      </c>
      <c r="L17">
        <v>0.46924595560474031</v>
      </c>
      <c r="M17">
        <v>-6.5393559340732474E-2</v>
      </c>
      <c r="P17">
        <v>38</v>
      </c>
      <c r="Q17" t="s">
        <v>499</v>
      </c>
    </row>
    <row r="18" spans="1:17" x14ac:dyDescent="0.2">
      <c r="A18" t="s">
        <v>167</v>
      </c>
      <c r="B18" s="14">
        <v>0.49557034969727992</v>
      </c>
      <c r="C18" s="14">
        <v>1.0378854853097603</v>
      </c>
      <c r="D18" s="14">
        <v>0.7778909825966398</v>
      </c>
      <c r="E18" s="14">
        <v>0.55142952348087992</v>
      </c>
      <c r="F18" s="14">
        <v>0.14979285428483199</v>
      </c>
      <c r="G18" s="14"/>
      <c r="H18" s="14"/>
      <c r="I18">
        <v>0.16008808510299416</v>
      </c>
      <c r="J18">
        <v>-0.33166672535159475</v>
      </c>
      <c r="K18">
        <v>0.70334218833530648</v>
      </c>
      <c r="L18">
        <v>0.54452667206892436</v>
      </c>
      <c r="M18">
        <v>-5.0170951919612468E-2</v>
      </c>
      <c r="P18">
        <v>40</v>
      </c>
    </row>
    <row r="20" spans="1:17" s="38" customFormat="1" x14ac:dyDescent="0.2">
      <c r="A20" s="38" t="s">
        <v>491</v>
      </c>
      <c r="B20" s="100">
        <f>AVERAGE(B6:B9,B11:B16,B18)</f>
        <v>0.49259491946495987</v>
      </c>
      <c r="C20" s="100">
        <f>AVERAGE(C6:C9,C11:C16,C18)</f>
        <v>0.97631078132316162</v>
      </c>
      <c r="D20" s="100">
        <f t="shared" ref="D20:F20" si="0">AVERAGE(D6:D9,D11:D16,D18)</f>
        <v>0.89787592852935982</v>
      </c>
      <c r="E20" s="100">
        <f t="shared" si="0"/>
        <v>0.49100096940327992</v>
      </c>
      <c r="F20" s="100">
        <f t="shared" si="0"/>
        <v>0.14142987464169596</v>
      </c>
      <c r="G20" s="100"/>
      <c r="I20" s="100">
        <f t="shared" ref="I20" si="1">AVERAGE(I6:I18)</f>
        <v>0.15026805080859418</v>
      </c>
      <c r="J20" s="100">
        <f>AVERAGE(J6:J18)</f>
        <v>-0.4990099314243045</v>
      </c>
      <c r="K20" s="100">
        <f t="shared" ref="K20:M20" si="2">AVERAGE(K6:K18)</f>
        <v>0.81171813028454354</v>
      </c>
      <c r="L20" s="100">
        <f t="shared" si="2"/>
        <v>0.47497169157383634</v>
      </c>
      <c r="M20" s="100">
        <f t="shared" si="2"/>
        <v>-5.9389342531142322E-2</v>
      </c>
    </row>
    <row r="21" spans="1:17" s="38" customFormat="1" x14ac:dyDescent="0.2">
      <c r="A21" s="38" t="s">
        <v>492</v>
      </c>
      <c r="B21" s="100">
        <f>STDEV(B6:B9,B11:B16,B18)</f>
        <v>0.1673553765642343</v>
      </c>
      <c r="C21" s="100">
        <f>STDEV(C6:C9,C11:C16,C18)</f>
        <v>8.6407701092566375E-2</v>
      </c>
      <c r="D21" s="100">
        <f t="shared" ref="D21:F21" si="3">STDEV(D6:D9,D11:D16,D18)</f>
        <v>0.23119812323096933</v>
      </c>
      <c r="E21" s="100">
        <f t="shared" si="3"/>
        <v>0.12698815776419595</v>
      </c>
      <c r="F21" s="100">
        <f t="shared" si="3"/>
        <v>9.3403136348116783E-3</v>
      </c>
      <c r="G21" s="100"/>
      <c r="I21" s="100">
        <f t="shared" ref="I21" si="4">STDEV(I6:I18)</f>
        <v>0.15400770333708805</v>
      </c>
      <c r="J21" s="100">
        <f>STDEV(J6:J18)</f>
        <v>7.6786419058818112E-2</v>
      </c>
      <c r="K21" s="100">
        <f t="shared" ref="K21:M21" si="5">STDEV(K6:K18)</f>
        <v>0.22536005858371191</v>
      </c>
      <c r="L21" s="100">
        <f t="shared" si="5"/>
        <v>0.11943281516552479</v>
      </c>
      <c r="M21" s="100">
        <f t="shared" si="5"/>
        <v>8.7944599459819223E-3</v>
      </c>
    </row>
  </sheetData>
  <pageMargins left="0.75" right="0.75" top="1" bottom="1" header="0.5" footer="0.5"/>
  <extLst>
    <ext xmlns:mx="http://schemas.microsoft.com/office/mac/excel/2008/main" uri="{64002731-A6B0-56B0-2670-7721B7C09600}">
      <mx:PLV Mode="0" OnePage="0" WScale="0"/>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3:O48"/>
  <sheetViews>
    <sheetView workbookViewId="0">
      <pane xSplit="1" ySplit="6" topLeftCell="B7" activePane="bottomRight" state="frozen"/>
      <selection pane="topRight" activeCell="B1" sqref="B1"/>
      <selection pane="bottomLeft" activeCell="A7" sqref="A7"/>
      <selection pane="bottomRight" activeCell="AU38" sqref="AU38"/>
    </sheetView>
  </sheetViews>
  <sheetFormatPr baseColWidth="10" defaultRowHeight="16" x14ac:dyDescent="0.2"/>
  <cols>
    <col min="1" max="1" width="26.6640625" style="40" customWidth="1"/>
    <col min="2" max="2" width="18.6640625" style="40" customWidth="1"/>
  </cols>
  <sheetData>
    <row r="3" spans="1:15" s="12" customFormat="1" x14ac:dyDescent="0.2"/>
    <row r="6" spans="1:15" x14ac:dyDescent="0.2">
      <c r="A6" s="109" t="s">
        <v>512</v>
      </c>
      <c r="B6" s="40" t="s">
        <v>513</v>
      </c>
      <c r="C6" s="12" t="s">
        <v>422</v>
      </c>
      <c r="D6" s="12" t="s">
        <v>516</v>
      </c>
      <c r="E6" s="12" t="s">
        <v>517</v>
      </c>
      <c r="F6" s="12" t="s">
        <v>518</v>
      </c>
      <c r="G6" s="12" t="s">
        <v>519</v>
      </c>
      <c r="H6" s="12" t="s">
        <v>520</v>
      </c>
      <c r="I6" s="12" t="s">
        <v>521</v>
      </c>
      <c r="J6" s="12" t="s">
        <v>522</v>
      </c>
      <c r="K6" s="12" t="s">
        <v>523</v>
      </c>
      <c r="L6" s="12" t="s">
        <v>524</v>
      </c>
      <c r="M6" s="12" t="s">
        <v>525</v>
      </c>
      <c r="N6" s="12" t="s">
        <v>526</v>
      </c>
      <c r="O6" s="12" t="s">
        <v>527</v>
      </c>
    </row>
    <row r="7" spans="1:15" x14ac:dyDescent="0.2">
      <c r="A7" s="119" t="s">
        <v>47</v>
      </c>
      <c r="B7" s="116"/>
      <c r="C7" s="120"/>
      <c r="D7" s="120"/>
      <c r="E7" s="120"/>
      <c r="F7" s="120"/>
      <c r="G7" s="120"/>
      <c r="H7" s="120"/>
      <c r="I7" s="120"/>
      <c r="J7" s="120"/>
      <c r="K7" s="120"/>
      <c r="L7" s="120"/>
      <c r="M7" s="120"/>
      <c r="N7" s="120"/>
      <c r="O7" s="121"/>
    </row>
    <row r="8" spans="1:15" x14ac:dyDescent="0.2">
      <c r="A8" s="119" t="s">
        <v>454</v>
      </c>
      <c r="B8" s="116" t="s">
        <v>514</v>
      </c>
      <c r="C8" s="34">
        <v>1</v>
      </c>
      <c r="D8" s="35">
        <v>1.5690366060762402</v>
      </c>
      <c r="E8" s="35">
        <v>0.45823926472337911</v>
      </c>
      <c r="F8" s="35">
        <v>2.1089851519325511</v>
      </c>
      <c r="G8" s="35">
        <v>0.1814687737785933</v>
      </c>
      <c r="H8" s="35">
        <v>6.3277007340959993E-2</v>
      </c>
      <c r="I8" s="35">
        <v>1.0330012932470696E-2</v>
      </c>
      <c r="J8" s="35">
        <v>54.299849767727196</v>
      </c>
      <c r="K8" s="35">
        <v>39.231806688289787</v>
      </c>
      <c r="L8" s="35">
        <v>0.17762567190969064</v>
      </c>
      <c r="M8" s="35">
        <v>1.5831108001196068E-2</v>
      </c>
      <c r="N8" s="35">
        <v>2.9632125955576797E-2</v>
      </c>
      <c r="O8" s="125">
        <v>7.410552081750745E-3</v>
      </c>
    </row>
    <row r="9" spans="1:15" x14ac:dyDescent="0.2">
      <c r="A9" s="119" t="s">
        <v>450</v>
      </c>
      <c r="B9" s="116" t="s">
        <v>514</v>
      </c>
      <c r="C9" s="34">
        <v>2</v>
      </c>
      <c r="D9" s="35">
        <v>1.3285809077544315</v>
      </c>
      <c r="E9" s="35">
        <v>0.49177243627590878</v>
      </c>
      <c r="F9" s="35">
        <v>2.2546454014295594</v>
      </c>
      <c r="G9" s="35">
        <v>0.38608153290815783</v>
      </c>
      <c r="H9" s="35">
        <v>0.10328847306772547</v>
      </c>
      <c r="I9" s="35">
        <v>3.6348759015674852E-2</v>
      </c>
      <c r="J9" s="35">
        <v>151.86925346415495</v>
      </c>
      <c r="K9" s="35">
        <v>37.56024341647408</v>
      </c>
      <c r="L9" s="35">
        <v>0.20487824838921556</v>
      </c>
      <c r="M9" s="35">
        <v>1.7702976500866868E-2</v>
      </c>
      <c r="N9" s="35">
        <v>3.3774804024178741E-2</v>
      </c>
      <c r="O9" s="125">
        <v>1.7355867891798483E-2</v>
      </c>
    </row>
    <row r="10" spans="1:15" x14ac:dyDescent="0.2">
      <c r="A10" s="119" t="s">
        <v>453</v>
      </c>
      <c r="B10" s="116" t="s">
        <v>514</v>
      </c>
      <c r="C10" s="34">
        <v>3</v>
      </c>
      <c r="D10" s="35">
        <v>0.50330084758161608</v>
      </c>
      <c r="E10" s="35">
        <v>5.1448681300972403E-2</v>
      </c>
      <c r="F10" s="35">
        <v>1.5354829032434303</v>
      </c>
      <c r="G10" s="35">
        <v>0.15344155063552123</v>
      </c>
      <c r="H10" s="35">
        <v>0.50414948911353596</v>
      </c>
      <c r="I10" s="35">
        <v>3.4582311231637367E-2</v>
      </c>
      <c r="J10" s="35">
        <v>291.27298942929599</v>
      </c>
      <c r="K10" s="35">
        <v>56.163907099772416</v>
      </c>
      <c r="L10" s="35">
        <v>0.12522814417288</v>
      </c>
      <c r="M10" s="35">
        <v>1.0102738357694133E-2</v>
      </c>
      <c r="N10" s="35">
        <v>2.0828606056709758E-2</v>
      </c>
      <c r="O10" s="126">
        <v>3.4851206427839666E-3</v>
      </c>
    </row>
    <row r="11" spans="1:15" x14ac:dyDescent="0.2">
      <c r="A11" s="116" t="s">
        <v>455</v>
      </c>
      <c r="B11" s="116" t="s">
        <v>515</v>
      </c>
      <c r="C11" s="34">
        <v>7</v>
      </c>
      <c r="D11" s="35">
        <v>1.3087659321342351</v>
      </c>
      <c r="E11" s="35">
        <v>0.66152504881215113</v>
      </c>
      <c r="F11" s="35">
        <v>2.0333486737333035</v>
      </c>
      <c r="G11" s="35">
        <v>0.86216626404444374</v>
      </c>
      <c r="H11" s="35">
        <v>5.4727719853472745E-2</v>
      </c>
      <c r="I11" s="35">
        <v>1.5771248320156837E-2</v>
      </c>
      <c r="J11" s="35">
        <v>65.925436963431721</v>
      </c>
      <c r="K11" s="35">
        <v>51.704020725870571</v>
      </c>
      <c r="L11" s="35">
        <v>0.19445772878577333</v>
      </c>
      <c r="M11" s="35">
        <v>6.0410343638977404E-2</v>
      </c>
      <c r="N11" s="35">
        <v>0</v>
      </c>
      <c r="O11" s="35">
        <v>0</v>
      </c>
    </row>
    <row r="13" spans="1:15" x14ac:dyDescent="0.2">
      <c r="A13" s="122" t="s">
        <v>575</v>
      </c>
      <c r="B13" s="117"/>
      <c r="C13" s="123"/>
      <c r="D13" s="123"/>
      <c r="E13" s="123"/>
      <c r="F13" s="123"/>
      <c r="G13" s="123"/>
      <c r="H13" s="123"/>
      <c r="I13" s="123"/>
      <c r="J13" s="123"/>
      <c r="K13" s="123"/>
      <c r="L13" s="123"/>
      <c r="M13" s="123"/>
      <c r="N13" s="123"/>
      <c r="O13" s="124"/>
    </row>
    <row r="14" spans="1:15" x14ac:dyDescent="0.2">
      <c r="A14" s="122" t="s">
        <v>454</v>
      </c>
      <c r="B14" s="117" t="s">
        <v>514</v>
      </c>
      <c r="C14" s="32">
        <v>1.1000000000000001</v>
      </c>
      <c r="D14" s="33">
        <v>1.1149786796355898</v>
      </c>
      <c r="E14" s="33">
        <v>0.65668474859147885</v>
      </c>
      <c r="F14" s="33">
        <v>0.6547840655745899</v>
      </c>
      <c r="G14" s="33">
        <v>0.65668474859147885</v>
      </c>
      <c r="H14" s="33">
        <v>5.9205854808638991E-2</v>
      </c>
      <c r="I14" s="33">
        <v>7.4144583913701885E-3</v>
      </c>
      <c r="J14" s="33">
        <v>27.147593194202251</v>
      </c>
      <c r="K14" s="33">
        <v>5.4233564065245119</v>
      </c>
      <c r="L14" s="33">
        <v>0.13774887702229499</v>
      </c>
      <c r="M14" s="33">
        <v>7.3035786674453774E-3</v>
      </c>
      <c r="N14" s="33">
        <v>2.7469198562656946E-2</v>
      </c>
      <c r="O14" s="127">
        <v>7.5024537769891944E-3</v>
      </c>
    </row>
    <row r="15" spans="1:15" x14ac:dyDescent="0.2">
      <c r="A15" s="122" t="s">
        <v>453</v>
      </c>
      <c r="B15" s="117" t="s">
        <v>514</v>
      </c>
      <c r="C15" s="32">
        <v>3.1</v>
      </c>
      <c r="D15" s="33">
        <v>0.41727589066589998</v>
      </c>
      <c r="E15" s="33">
        <v>9.9889253915220966E-2</v>
      </c>
      <c r="F15" s="33">
        <v>1.3064837846920423</v>
      </c>
      <c r="G15" s="33">
        <v>8.4972471073899478E-2</v>
      </c>
      <c r="H15" s="33">
        <v>0.57083531696099998</v>
      </c>
      <c r="I15" s="33">
        <v>4.6221515353399523E-2</v>
      </c>
      <c r="J15" s="33">
        <v>17.456839939854003</v>
      </c>
      <c r="K15" s="33">
        <v>0.54305000384973734</v>
      </c>
      <c r="L15" s="33">
        <v>0.15093534611301998</v>
      </c>
      <c r="M15" s="33">
        <v>5.084225029407493E-2</v>
      </c>
      <c r="N15" s="33">
        <v>1.9912809629088004E-2</v>
      </c>
      <c r="O15" s="127">
        <v>6.1992029702069747E-3</v>
      </c>
    </row>
    <row r="16" spans="1:15" x14ac:dyDescent="0.2">
      <c r="A16" s="117" t="s">
        <v>455</v>
      </c>
      <c r="B16" s="117" t="s">
        <v>515</v>
      </c>
      <c r="C16" s="32">
        <v>7.1</v>
      </c>
      <c r="D16" s="33">
        <v>0.72638280528527988</v>
      </c>
      <c r="E16" s="33">
        <v>5.181757131854281E-2</v>
      </c>
      <c r="F16" s="33">
        <v>1.7705682270313861</v>
      </c>
      <c r="G16" s="33">
        <v>0.38502567022420153</v>
      </c>
      <c r="H16" s="33">
        <v>5.4261112593534E-2</v>
      </c>
      <c r="I16" s="33">
        <v>2.4583647511580054E-3</v>
      </c>
      <c r="J16" s="33">
        <v>26.550585989428594</v>
      </c>
      <c r="K16" s="33">
        <v>6.6923198318808845</v>
      </c>
      <c r="L16" s="33">
        <v>0.16813912805738401</v>
      </c>
      <c r="M16" s="33">
        <v>1.2283745390170776E-2</v>
      </c>
      <c r="N16" s="33">
        <v>0</v>
      </c>
      <c r="O16" s="33">
        <v>0</v>
      </c>
    </row>
    <row r="17" spans="1:15" x14ac:dyDescent="0.2">
      <c r="A17" s="117" t="s">
        <v>448</v>
      </c>
      <c r="B17" s="117" t="s">
        <v>515</v>
      </c>
      <c r="C17" s="32">
        <v>6</v>
      </c>
      <c r="D17" s="33">
        <v>0.49259491946495987</v>
      </c>
      <c r="E17" s="33">
        <v>0.1673553765642343</v>
      </c>
      <c r="F17" s="33">
        <v>0.97631078132316162</v>
      </c>
      <c r="G17" s="33">
        <v>8.6407701092566375E-2</v>
      </c>
      <c r="H17" s="33">
        <v>0.89787592852935982</v>
      </c>
      <c r="I17" s="33">
        <v>0.23119812323096933</v>
      </c>
      <c r="J17" s="33">
        <v>0.49100096940327992</v>
      </c>
      <c r="K17" s="33">
        <v>0.12698815776419595</v>
      </c>
      <c r="L17" s="33">
        <v>0.14142987464169596</v>
      </c>
      <c r="M17" s="33">
        <v>9.3403136348116783E-3</v>
      </c>
      <c r="N17" s="33">
        <v>0</v>
      </c>
      <c r="O17" s="33">
        <v>0</v>
      </c>
    </row>
    <row r="19" spans="1:15" x14ac:dyDescent="0.2">
      <c r="A19" s="131" t="s">
        <v>511</v>
      </c>
      <c r="B19" s="131"/>
      <c r="C19" s="41"/>
      <c r="D19" s="41"/>
      <c r="E19" s="41"/>
      <c r="F19" s="41"/>
      <c r="G19" s="41"/>
      <c r="H19" s="41"/>
      <c r="I19" s="41"/>
      <c r="J19" s="41"/>
      <c r="K19" s="41"/>
      <c r="L19" s="41"/>
      <c r="M19" s="41"/>
      <c r="N19" s="41"/>
      <c r="O19" s="41"/>
    </row>
    <row r="20" spans="1:15" x14ac:dyDescent="0.2">
      <c r="A20" s="131" t="s">
        <v>446</v>
      </c>
      <c r="B20" s="131" t="s">
        <v>514</v>
      </c>
      <c r="C20" s="41">
        <v>4</v>
      </c>
      <c r="D20" s="46">
        <v>0.90453222365436003</v>
      </c>
      <c r="E20" s="46">
        <v>0.81173598377703271</v>
      </c>
      <c r="F20" s="46">
        <v>1.9131179589096525</v>
      </c>
      <c r="G20" s="46">
        <v>0.66008085734689548</v>
      </c>
      <c r="H20" s="46">
        <v>3.7982473180192797</v>
      </c>
      <c r="I20" s="46">
        <v>0.11080566125152488</v>
      </c>
      <c r="J20" s="46">
        <v>10.5110289974424</v>
      </c>
      <c r="K20" s="46">
        <v>1.9026885514083454</v>
      </c>
      <c r="L20" s="46">
        <v>0.36317937535463735</v>
      </c>
      <c r="M20" s="46">
        <v>8.817678481088613E-2</v>
      </c>
      <c r="N20" s="46">
        <v>7.7801558765471998E-2</v>
      </c>
      <c r="O20" s="46">
        <v>8.8020501970628634E-2</v>
      </c>
    </row>
    <row r="22" spans="1:15" x14ac:dyDescent="0.2">
      <c r="A22" s="40" t="s">
        <v>459</v>
      </c>
    </row>
    <row r="23" spans="1:15" x14ac:dyDescent="0.2">
      <c r="A23" s="40" t="s">
        <v>446</v>
      </c>
      <c r="B23" s="40" t="s">
        <v>514</v>
      </c>
      <c r="C23">
        <v>4.0999999999999996</v>
      </c>
      <c r="D23" s="14">
        <v>1.2797924014701083</v>
      </c>
      <c r="E23" s="14">
        <v>1.3718276053145591</v>
      </c>
      <c r="F23" s="14">
        <v>1.017130239363168</v>
      </c>
      <c r="G23" s="14">
        <v>0.12681810763141083</v>
      </c>
      <c r="H23" s="14">
        <v>0.54746374745023907</v>
      </c>
      <c r="I23" s="14">
        <v>0.15959628693664449</v>
      </c>
      <c r="J23" s="14">
        <v>23.304333923904487</v>
      </c>
      <c r="K23" s="14">
        <v>5.2187286863585793</v>
      </c>
      <c r="L23" s="14">
        <v>1.1780141920366232</v>
      </c>
      <c r="M23" s="14">
        <v>7.7293314346184236E-2</v>
      </c>
      <c r="N23" s="14">
        <v>6.4506352996581834E-2</v>
      </c>
      <c r="O23" s="14">
        <v>3.7508148061267438E-3</v>
      </c>
    </row>
    <row r="24" spans="1:15" x14ac:dyDescent="0.2">
      <c r="A24" s="40" t="s">
        <v>443</v>
      </c>
      <c r="B24" s="40" t="s">
        <v>514</v>
      </c>
      <c r="C24">
        <v>5</v>
      </c>
      <c r="D24" s="14">
        <v>0.314999391885115</v>
      </c>
      <c r="E24" s="14">
        <v>8.5115872153542979E-2</v>
      </c>
      <c r="F24" s="14">
        <v>1.2602116698810879</v>
      </c>
      <c r="G24" s="14">
        <v>0.12476384445747382</v>
      </c>
      <c r="H24" s="14">
        <v>95.029298514343211</v>
      </c>
      <c r="I24" s="14">
        <v>10.231088546727735</v>
      </c>
      <c r="J24" s="14">
        <v>0.74017351717908209</v>
      </c>
      <c r="K24" s="14">
        <v>4.1893349229980094E-2</v>
      </c>
      <c r="L24" s="14">
        <v>0.24583476925582137</v>
      </c>
      <c r="M24" s="14">
        <v>5.8315960861415897E-2</v>
      </c>
      <c r="N24" s="14">
        <v>3.1824014104801443E-2</v>
      </c>
      <c r="O24" s="14">
        <v>6.294726558787286E-3</v>
      </c>
    </row>
    <row r="26" spans="1:15" x14ac:dyDescent="0.2">
      <c r="A26" s="40" t="s">
        <v>567</v>
      </c>
    </row>
    <row r="27" spans="1:15" x14ac:dyDescent="0.2">
      <c r="A27" s="40" t="s">
        <v>450</v>
      </c>
      <c r="B27" s="40" t="s">
        <v>514</v>
      </c>
      <c r="C27">
        <v>2</v>
      </c>
      <c r="D27" s="14">
        <f>AVERAGE('7. NWA6962'!B29:B32)</f>
        <v>11.398709807179287</v>
      </c>
      <c r="E27" s="14">
        <f>STDEV('7. NWA6962'!B29:B32)</f>
        <v>9.6793856019027</v>
      </c>
      <c r="F27" s="14">
        <f>AVERAGE('7. NWA6962'!C29:C32)</f>
        <v>33.344939181340337</v>
      </c>
      <c r="G27" s="14">
        <f>STDEV('7. NWA6962'!C29:C32)</f>
        <v>11.439493710179342</v>
      </c>
      <c r="H27" s="14">
        <f>AVERAGE('7. NWA6962'!D29:D31)</f>
        <v>9.9189701552186662</v>
      </c>
      <c r="I27" s="14">
        <f>STDEV('7. NWA6962'!D29:D31)</f>
        <v>3.4302322227371866</v>
      </c>
      <c r="J27" s="14">
        <v>154.60659802795999</v>
      </c>
      <c r="K27" s="14"/>
      <c r="L27" s="14">
        <f>AVERAGE('7. NWA6962'!F29:F30,'7. NWA6962'!F32)</f>
        <v>96.710762723320784</v>
      </c>
      <c r="M27" s="14">
        <f>STDEV('7. NWA6962'!F29:F30,'7. NWA6962'!F32)</f>
        <v>101.49540677617149</v>
      </c>
      <c r="N27" s="14">
        <f>AVERAGE('7. NWA6962'!G30:G32)</f>
        <v>5.2539267509218943</v>
      </c>
      <c r="O27" s="14">
        <f>STDEV('7. NWA6962'!G30:G32)</f>
        <v>4.4413608583152291</v>
      </c>
    </row>
    <row r="30" spans="1:15" x14ac:dyDescent="0.2">
      <c r="A30" s="40" t="s">
        <v>528</v>
      </c>
    </row>
    <row r="31" spans="1:15" x14ac:dyDescent="0.2">
      <c r="A31" s="105" t="s">
        <v>425</v>
      </c>
      <c r="B31" s="128"/>
      <c r="C31" s="106"/>
      <c r="D31" s="107" t="s">
        <v>501</v>
      </c>
      <c r="E31" s="107"/>
      <c r="F31" s="107"/>
      <c r="G31" s="107"/>
      <c r="H31" s="107" t="s">
        <v>501</v>
      </c>
      <c r="I31" s="107"/>
      <c r="J31" s="107" t="s">
        <v>501</v>
      </c>
      <c r="K31" s="107"/>
      <c r="L31" s="107" t="s">
        <v>501</v>
      </c>
      <c r="M31" s="107"/>
      <c r="N31" s="107"/>
      <c r="O31" s="108"/>
    </row>
    <row r="32" spans="1:15" x14ac:dyDescent="0.2">
      <c r="A32" s="109"/>
      <c r="C32" s="12" t="s">
        <v>422</v>
      </c>
      <c r="D32" s="12" t="s">
        <v>419</v>
      </c>
      <c r="E32" s="12" t="s">
        <v>420</v>
      </c>
      <c r="F32" s="12" t="s">
        <v>417</v>
      </c>
      <c r="G32" s="12" t="s">
        <v>418</v>
      </c>
      <c r="H32" s="12" t="s">
        <v>503</v>
      </c>
      <c r="I32" s="12" t="s">
        <v>502</v>
      </c>
      <c r="J32" s="12" t="s">
        <v>504</v>
      </c>
      <c r="K32" s="12" t="s">
        <v>505</v>
      </c>
      <c r="L32" s="12" t="s">
        <v>506</v>
      </c>
      <c r="M32" s="12" t="s">
        <v>507</v>
      </c>
      <c r="N32" s="12" t="s">
        <v>508</v>
      </c>
      <c r="O32" s="110" t="s">
        <v>509</v>
      </c>
    </row>
    <row r="33" spans="1:15" x14ac:dyDescent="0.2">
      <c r="A33" s="109" t="s">
        <v>510</v>
      </c>
      <c r="B33" s="40" t="s">
        <v>515</v>
      </c>
      <c r="C33">
        <v>5.5</v>
      </c>
      <c r="D33" s="14">
        <v>0.378043276416</v>
      </c>
      <c r="E33" s="14">
        <v>0.10860290066221333</v>
      </c>
      <c r="F33" s="14">
        <v>1.5876753549117284</v>
      </c>
      <c r="G33" s="14">
        <v>0.68749978567105496</v>
      </c>
      <c r="H33" s="14">
        <v>7.4180283003199982E-2</v>
      </c>
      <c r="I33" s="14">
        <v>6.4904120958723336E-3</v>
      </c>
      <c r="J33" s="14">
        <v>7.157781691160001E-3</v>
      </c>
      <c r="K33" s="14">
        <v>3.4216408749389465E-3</v>
      </c>
      <c r="L33" s="14">
        <v>0.19987049028800002</v>
      </c>
      <c r="M33" s="14">
        <v>6.0510355074298288E-3</v>
      </c>
      <c r="O33" s="118"/>
    </row>
    <row r="34" spans="1:15" x14ac:dyDescent="0.2">
      <c r="A34" s="109"/>
      <c r="C34">
        <v>8</v>
      </c>
      <c r="D34" s="14">
        <v>0.378043276416</v>
      </c>
      <c r="E34" s="14">
        <v>0.10860290066221333</v>
      </c>
      <c r="F34" s="14">
        <v>1.5876753549117284</v>
      </c>
      <c r="G34" s="14">
        <v>0.68749978567105496</v>
      </c>
      <c r="H34" s="14">
        <v>7.4180283003199982E-2</v>
      </c>
      <c r="I34" s="14">
        <v>6.4904120958723336E-3</v>
      </c>
      <c r="J34" s="14">
        <v>7.157781691160001E-3</v>
      </c>
      <c r="K34" s="14">
        <v>3.4216408749389465E-3</v>
      </c>
      <c r="L34" s="14">
        <v>0.19987049028800002</v>
      </c>
      <c r="M34" s="14">
        <v>6.0510355074298288E-3</v>
      </c>
      <c r="O34" s="118"/>
    </row>
    <row r="35" spans="1:15" x14ac:dyDescent="0.2">
      <c r="A35" s="109" t="s">
        <v>423</v>
      </c>
      <c r="B35" s="40" t="s">
        <v>515</v>
      </c>
      <c r="C35">
        <v>5.5</v>
      </c>
      <c r="D35" s="14">
        <v>0.70385197840264002</v>
      </c>
      <c r="E35" s="14"/>
      <c r="F35" s="14">
        <v>3.6501747119248931</v>
      </c>
      <c r="G35" s="14"/>
      <c r="H35" s="14">
        <v>9.3651519290816984E-2</v>
      </c>
      <c r="I35" s="14"/>
      <c r="J35" s="14">
        <v>1.7422704315976839E-2</v>
      </c>
      <c r="K35" s="14"/>
      <c r="L35" s="14">
        <v>0.21802359681028952</v>
      </c>
      <c r="M35" s="14"/>
      <c r="O35" s="118"/>
    </row>
    <row r="36" spans="1:15" x14ac:dyDescent="0.2">
      <c r="A36" s="109"/>
      <c r="C36">
        <v>8</v>
      </c>
      <c r="D36" s="14">
        <v>0.70385197840264002</v>
      </c>
      <c r="E36" s="14"/>
      <c r="F36" s="14">
        <v>3.6501747119248931</v>
      </c>
      <c r="G36" s="14"/>
      <c r="H36" s="14">
        <v>9.3651519290816984E-2</v>
      </c>
      <c r="I36" s="14"/>
      <c r="J36" s="14">
        <v>1.7422704315976839E-2</v>
      </c>
      <c r="K36" s="14"/>
      <c r="L36" s="14">
        <v>0.21802359681028952</v>
      </c>
      <c r="M36" s="14"/>
      <c r="O36" s="118"/>
    </row>
    <row r="37" spans="1:15" x14ac:dyDescent="0.2">
      <c r="A37" s="109" t="s">
        <v>421</v>
      </c>
      <c r="B37" s="40" t="s">
        <v>515</v>
      </c>
      <c r="C37">
        <v>5.5</v>
      </c>
      <c r="D37" s="14">
        <v>0.378043276416</v>
      </c>
      <c r="E37" s="14">
        <v>0.10860290066221333</v>
      </c>
      <c r="F37" s="14">
        <v>3.5876753549117284</v>
      </c>
      <c r="G37" s="14">
        <v>0.53642889118479309</v>
      </c>
      <c r="H37" s="14">
        <v>7.4180283003199982E-2</v>
      </c>
      <c r="I37" s="14">
        <v>6.4904120958723336E-3</v>
      </c>
      <c r="J37" s="14">
        <v>7.157781691160001E-3</v>
      </c>
      <c r="K37" s="14">
        <v>3.4216408749389465E-3</v>
      </c>
      <c r="L37" s="14">
        <v>0.19987049028800002</v>
      </c>
      <c r="M37" s="14">
        <v>6.0510355074298288E-3</v>
      </c>
      <c r="O37" s="118"/>
    </row>
    <row r="38" spans="1:15" x14ac:dyDescent="0.2">
      <c r="A38" s="112"/>
      <c r="B38" s="129"/>
      <c r="C38" s="113">
        <v>8</v>
      </c>
      <c r="D38" s="114">
        <v>0.378043276416</v>
      </c>
      <c r="E38" s="114">
        <v>0.10860290066221333</v>
      </c>
      <c r="F38" s="114">
        <v>3.5876753549117284</v>
      </c>
      <c r="G38" s="114">
        <v>0.53642889118479309</v>
      </c>
      <c r="H38" s="114">
        <v>7.4180283003199982E-2</v>
      </c>
      <c r="I38" s="114">
        <v>6.4904120958723336E-3</v>
      </c>
      <c r="J38" s="114">
        <v>7.157781691160001E-3</v>
      </c>
      <c r="K38" s="114">
        <v>3.4216408749389465E-3</v>
      </c>
      <c r="L38" s="114">
        <v>0.19987049028800002</v>
      </c>
      <c r="M38" s="114">
        <v>6.0510355074298288E-3</v>
      </c>
      <c r="N38" s="113"/>
      <c r="O38" s="130"/>
    </row>
    <row r="41" spans="1:15" x14ac:dyDescent="0.2">
      <c r="A41" s="105" t="s">
        <v>424</v>
      </c>
      <c r="B41" s="128"/>
      <c r="C41" s="106"/>
      <c r="D41" s="107" t="s">
        <v>426</v>
      </c>
      <c r="E41" s="107"/>
      <c r="F41" s="107" t="s">
        <v>426</v>
      </c>
      <c r="G41" s="107"/>
      <c r="H41" s="107" t="s">
        <v>501</v>
      </c>
      <c r="I41" s="107"/>
      <c r="J41" s="107" t="s">
        <v>501</v>
      </c>
      <c r="K41" s="107"/>
      <c r="L41" s="107" t="s">
        <v>501</v>
      </c>
      <c r="M41" s="107"/>
      <c r="N41" s="107" t="s">
        <v>426</v>
      </c>
      <c r="O41" s="108"/>
    </row>
    <row r="42" spans="1:15" x14ac:dyDescent="0.2">
      <c r="A42" s="109"/>
      <c r="C42" s="12" t="s">
        <v>422</v>
      </c>
      <c r="D42" s="12" t="s">
        <v>419</v>
      </c>
      <c r="E42" s="12" t="s">
        <v>420</v>
      </c>
      <c r="F42" s="12" t="s">
        <v>417</v>
      </c>
      <c r="G42" s="12" t="s">
        <v>418</v>
      </c>
      <c r="H42" s="12" t="s">
        <v>503</v>
      </c>
      <c r="I42" s="12" t="s">
        <v>502</v>
      </c>
      <c r="J42" s="12" t="s">
        <v>504</v>
      </c>
      <c r="K42" s="12" t="s">
        <v>505</v>
      </c>
      <c r="L42" s="12" t="s">
        <v>506</v>
      </c>
      <c r="M42" s="12" t="s">
        <v>507</v>
      </c>
      <c r="N42" s="12" t="s">
        <v>508</v>
      </c>
      <c r="O42" s="110" t="s">
        <v>509</v>
      </c>
    </row>
    <row r="43" spans="1:15" x14ac:dyDescent="0.2">
      <c r="A43" s="109" t="s">
        <v>500</v>
      </c>
      <c r="B43" s="40" t="s">
        <v>514</v>
      </c>
      <c r="C43">
        <v>0</v>
      </c>
      <c r="D43" s="14">
        <v>0.47692782653407512</v>
      </c>
      <c r="E43" s="14">
        <v>0.14485379976759299</v>
      </c>
      <c r="F43" s="14">
        <v>1.314668291560052</v>
      </c>
      <c r="G43" s="14">
        <v>0.20613350555562232</v>
      </c>
      <c r="H43" s="14">
        <v>7.0881415359999991E-2</v>
      </c>
      <c r="I43" s="14">
        <v>1.1682381905523691E-2</v>
      </c>
      <c r="J43" s="14">
        <v>1.035756102391111E-2</v>
      </c>
      <c r="K43" s="14">
        <v>4.9812946916972922E-3</v>
      </c>
      <c r="L43" s="14">
        <v>0.17564742937777778</v>
      </c>
      <c r="M43" s="14">
        <v>1.3126383136089602E-2</v>
      </c>
      <c r="N43" s="14">
        <v>3.3800588832528004E-2</v>
      </c>
      <c r="O43" s="111">
        <v>8.5746687304989987E-3</v>
      </c>
    </row>
    <row r="44" spans="1:15" x14ac:dyDescent="0.2">
      <c r="A44" s="109"/>
      <c r="C44">
        <v>5.5</v>
      </c>
      <c r="D44" s="14">
        <v>0.47692782653407512</v>
      </c>
      <c r="E44" s="14">
        <v>0.14485379976759299</v>
      </c>
      <c r="F44" s="14">
        <v>1.314668291560052</v>
      </c>
      <c r="G44" s="14">
        <v>0.20613350555562232</v>
      </c>
      <c r="H44" s="14">
        <v>7.0881415359999991E-2</v>
      </c>
      <c r="I44" s="14">
        <v>1.1682381905523691E-2</v>
      </c>
      <c r="J44" s="14">
        <v>1.035756102391111E-2</v>
      </c>
      <c r="K44" s="14">
        <v>4.9812946916972922E-3</v>
      </c>
      <c r="L44" s="14">
        <v>0.17564742937777778</v>
      </c>
      <c r="M44" s="14">
        <v>1.3126383136089602E-2</v>
      </c>
      <c r="N44" s="14">
        <v>3.3800588832528004E-2</v>
      </c>
      <c r="O44" s="111">
        <v>8.5746687304989987E-3</v>
      </c>
    </row>
    <row r="45" spans="1:15" x14ac:dyDescent="0.2">
      <c r="A45" s="109" t="s">
        <v>423</v>
      </c>
      <c r="B45" s="40" t="s">
        <v>514</v>
      </c>
      <c r="C45">
        <v>0</v>
      </c>
      <c r="D45" s="14">
        <v>0.9114892258368541</v>
      </c>
      <c r="E45" s="14"/>
      <c r="F45" s="14">
        <v>1.933068808226919</v>
      </c>
      <c r="G45" s="14"/>
      <c r="H45" s="14">
        <v>0.10592856107657106</v>
      </c>
      <c r="I45" s="14"/>
      <c r="J45" s="14">
        <v>2.5301445099002985E-2</v>
      </c>
      <c r="K45" s="14"/>
      <c r="L45" s="14">
        <v>0.21502657878604658</v>
      </c>
      <c r="M45" s="14"/>
      <c r="N45" s="14">
        <v>5.9524595024025004E-2</v>
      </c>
      <c r="O45" s="111"/>
    </row>
    <row r="46" spans="1:15" x14ac:dyDescent="0.2">
      <c r="A46" s="109"/>
      <c r="C46">
        <v>5.5</v>
      </c>
      <c r="D46" s="14">
        <v>0.9114892258368541</v>
      </c>
      <c r="E46" s="14"/>
      <c r="F46" s="14">
        <v>1.933068808226919</v>
      </c>
      <c r="G46" s="14"/>
      <c r="H46" s="14">
        <v>0.10592856107657106</v>
      </c>
      <c r="I46" s="14"/>
      <c r="J46" s="14">
        <v>2.5301445099002985E-2</v>
      </c>
      <c r="K46" s="14"/>
      <c r="L46" s="14">
        <v>0.21502657878604658</v>
      </c>
      <c r="M46" s="14"/>
      <c r="N46" s="14">
        <v>5.9524595024025004E-2</v>
      </c>
      <c r="O46" s="111"/>
    </row>
    <row r="47" spans="1:15" x14ac:dyDescent="0.2">
      <c r="A47" s="109" t="s">
        <v>421</v>
      </c>
      <c r="B47" s="40" t="s">
        <v>514</v>
      </c>
      <c r="C47">
        <v>0</v>
      </c>
      <c r="D47" s="14">
        <v>0.42166637473333324</v>
      </c>
      <c r="E47" s="14">
        <v>0.30717728475017081</v>
      </c>
      <c r="F47" s="14">
        <v>3.4468563901065474</v>
      </c>
      <c r="G47" s="14">
        <v>0.24449952504014805</v>
      </c>
      <c r="H47" s="14"/>
      <c r="I47" s="14"/>
      <c r="J47" s="14"/>
      <c r="K47" s="14"/>
      <c r="L47" s="14"/>
      <c r="M47" s="14"/>
      <c r="N47" s="14"/>
      <c r="O47" s="111"/>
    </row>
    <row r="48" spans="1:15" x14ac:dyDescent="0.2">
      <c r="A48" s="112"/>
      <c r="B48" s="129"/>
      <c r="C48" s="113">
        <v>5.5</v>
      </c>
      <c r="D48" s="114">
        <v>0.42166637473333324</v>
      </c>
      <c r="E48" s="114">
        <v>0.30717728475017081</v>
      </c>
      <c r="F48" s="114">
        <v>3.4468563901065474</v>
      </c>
      <c r="G48" s="114">
        <v>0.24449952504014805</v>
      </c>
      <c r="H48" s="114"/>
      <c r="I48" s="114"/>
      <c r="J48" s="114"/>
      <c r="K48" s="114"/>
      <c r="L48" s="114"/>
      <c r="M48" s="114"/>
      <c r="N48" s="114"/>
      <c r="O48" s="115"/>
    </row>
  </sheetData>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3:O48"/>
  <sheetViews>
    <sheetView workbookViewId="0">
      <pane xSplit="1" ySplit="6" topLeftCell="L7" activePane="bottomRight" state="frozen"/>
      <selection pane="topRight" activeCell="B1" sqref="B1"/>
      <selection pane="bottomLeft" activeCell="A7" sqref="A7"/>
      <selection pane="bottomRight" activeCell="D34" sqref="D34"/>
    </sheetView>
  </sheetViews>
  <sheetFormatPr baseColWidth="10" defaultRowHeight="16" x14ac:dyDescent="0.2"/>
  <cols>
    <col min="1" max="1" width="26.6640625" style="40" customWidth="1"/>
    <col min="2" max="2" width="18.6640625" style="40" customWidth="1"/>
  </cols>
  <sheetData>
    <row r="3" spans="1:15" s="12" customFormat="1" x14ac:dyDescent="0.2"/>
    <row r="6" spans="1:15" x14ac:dyDescent="0.2">
      <c r="A6" s="109" t="s">
        <v>512</v>
      </c>
      <c r="B6" s="40" t="s">
        <v>513</v>
      </c>
      <c r="C6" s="12" t="s">
        <v>422</v>
      </c>
      <c r="D6" s="12" t="s">
        <v>516</v>
      </c>
      <c r="E6" s="12" t="s">
        <v>517</v>
      </c>
      <c r="F6" s="12" t="s">
        <v>518</v>
      </c>
      <c r="G6" s="12" t="s">
        <v>519</v>
      </c>
      <c r="H6" s="12" t="s">
        <v>520</v>
      </c>
      <c r="I6" s="12" t="s">
        <v>521</v>
      </c>
      <c r="J6" s="12" t="s">
        <v>522</v>
      </c>
      <c r="K6" s="12" t="s">
        <v>523</v>
      </c>
      <c r="L6" s="12" t="s">
        <v>524</v>
      </c>
      <c r="M6" s="12" t="s">
        <v>525</v>
      </c>
      <c r="N6" s="12" t="s">
        <v>526</v>
      </c>
      <c r="O6" s="12" t="s">
        <v>527</v>
      </c>
    </row>
    <row r="7" spans="1:15" x14ac:dyDescent="0.2">
      <c r="A7" s="119" t="s">
        <v>47</v>
      </c>
      <c r="B7" s="116"/>
      <c r="C7" s="120"/>
      <c r="D7" s="120"/>
      <c r="E7" s="120"/>
      <c r="F7" s="120"/>
      <c r="G7" s="120"/>
      <c r="H7" s="120"/>
      <c r="I7" s="120"/>
      <c r="J7" s="120"/>
      <c r="K7" s="120"/>
      <c r="L7" s="120"/>
      <c r="M7" s="120"/>
      <c r="N7" s="120"/>
      <c r="O7" s="121"/>
    </row>
    <row r="8" spans="1:15" x14ac:dyDescent="0.2">
      <c r="A8" s="119" t="s">
        <v>454</v>
      </c>
      <c r="B8" s="116" t="s">
        <v>514</v>
      </c>
      <c r="C8" s="34">
        <v>1</v>
      </c>
      <c r="D8" s="35">
        <v>1.1088419920152399</v>
      </c>
      <c r="E8" s="35">
        <v>0.45823926472337972</v>
      </c>
      <c r="F8" s="35">
        <v>0.88033604329921578</v>
      </c>
      <c r="G8" s="35">
        <v>0.12761813706087946</v>
      </c>
      <c r="H8" s="35">
        <v>0.01</v>
      </c>
      <c r="I8" s="35"/>
      <c r="J8" s="35">
        <v>54.289492206703301</v>
      </c>
      <c r="K8" s="35">
        <v>39.231806688289765</v>
      </c>
      <c r="L8" s="35" t="s">
        <v>544</v>
      </c>
      <c r="M8" s="35"/>
      <c r="N8" s="35" t="s">
        <v>544</v>
      </c>
      <c r="O8" s="125"/>
    </row>
    <row r="9" spans="1:15" x14ac:dyDescent="0.2">
      <c r="A9" s="119" t="s">
        <v>450</v>
      </c>
      <c r="B9" s="116" t="s">
        <v>514</v>
      </c>
      <c r="C9" s="34">
        <v>2</v>
      </c>
      <c r="D9" s="35">
        <v>0.86838629369343157</v>
      </c>
      <c r="E9" s="35">
        <v>0.49177243627590828</v>
      </c>
      <c r="F9" s="35">
        <v>1.0043543783433042</v>
      </c>
      <c r="G9" s="35">
        <v>0.3758528723020696</v>
      </c>
      <c r="H9" s="35">
        <v>0.01</v>
      </c>
      <c r="I9" s="35"/>
      <c r="J9" s="35">
        <v>151.85889590313104</v>
      </c>
      <c r="K9" s="35">
        <v>37.560243416473995</v>
      </c>
      <c r="L9" s="35" t="s">
        <v>544</v>
      </c>
      <c r="M9" s="35"/>
      <c r="N9" s="35" t="s">
        <v>544</v>
      </c>
      <c r="O9" s="125"/>
    </row>
    <row r="10" spans="1:15" x14ac:dyDescent="0.2">
      <c r="A10" s="119" t="s">
        <v>453</v>
      </c>
      <c r="B10" s="116" t="s">
        <v>514</v>
      </c>
      <c r="C10" s="34">
        <v>3</v>
      </c>
      <c r="D10" s="35" t="s">
        <v>544</v>
      </c>
      <c r="E10" s="35"/>
      <c r="F10" s="35" t="s">
        <v>544</v>
      </c>
      <c r="G10" s="35"/>
      <c r="H10" s="35">
        <v>0.43326807375353588</v>
      </c>
      <c r="I10" s="35">
        <v>3.4582311231637373E-2</v>
      </c>
      <c r="J10" s="35">
        <v>291.26263186827208</v>
      </c>
      <c r="K10" s="35">
        <v>56.163907099772153</v>
      </c>
      <c r="L10" s="35" t="s">
        <v>544</v>
      </c>
      <c r="M10" s="35"/>
      <c r="N10" s="35" t="s">
        <v>544</v>
      </c>
      <c r="O10" s="126"/>
    </row>
    <row r="11" spans="1:15" x14ac:dyDescent="0.2">
      <c r="A11" s="116" t="s">
        <v>455</v>
      </c>
      <c r="B11" s="116" t="s">
        <v>515</v>
      </c>
      <c r="C11" s="34">
        <v>7</v>
      </c>
      <c r="D11" s="35">
        <v>0.97328366753994899</v>
      </c>
      <c r="E11" s="35">
        <v>0.66152504881215124</v>
      </c>
      <c r="F11" s="35" t="s">
        <v>544</v>
      </c>
      <c r="G11" s="35"/>
      <c r="H11" s="35">
        <v>0.01</v>
      </c>
      <c r="I11" s="35"/>
      <c r="J11" s="35">
        <v>65.918534112019771</v>
      </c>
      <c r="K11" s="35">
        <v>51.704020725870556</v>
      </c>
      <c r="L11" s="35" t="s">
        <v>544</v>
      </c>
      <c r="M11" s="35"/>
      <c r="N11" s="35"/>
      <c r="O11" s="35"/>
    </row>
    <row r="13" spans="1:15" x14ac:dyDescent="0.2">
      <c r="A13" s="122" t="s">
        <v>575</v>
      </c>
      <c r="B13" s="117"/>
      <c r="C13" s="123"/>
      <c r="D13" s="123"/>
      <c r="E13" s="123"/>
      <c r="F13" s="123"/>
      <c r="G13" s="123"/>
      <c r="H13" s="123"/>
      <c r="I13" s="123"/>
      <c r="J13" s="123"/>
      <c r="K13" s="123"/>
      <c r="L13" s="123"/>
      <c r="M13" s="123"/>
      <c r="N13" s="123"/>
      <c r="O13" s="124"/>
    </row>
    <row r="14" spans="1:15" x14ac:dyDescent="0.2">
      <c r="A14" s="122" t="s">
        <v>454</v>
      </c>
      <c r="B14" s="117" t="s">
        <v>514</v>
      </c>
      <c r="C14" s="32">
        <v>1.1000000000000001</v>
      </c>
      <c r="D14" s="33">
        <v>0.6547840655745899</v>
      </c>
      <c r="E14" s="33">
        <v>0.65668474859147885</v>
      </c>
      <c r="F14" s="33" t="s">
        <v>544</v>
      </c>
      <c r="G14" s="33"/>
      <c r="H14" s="33">
        <v>0.01</v>
      </c>
      <c r="I14" s="33"/>
      <c r="J14" s="33">
        <v>27.137235633178335</v>
      </c>
      <c r="K14" s="33">
        <v>5.4233564065245234</v>
      </c>
      <c r="L14" s="33" t="s">
        <v>544</v>
      </c>
      <c r="M14" s="33"/>
      <c r="N14" s="33" t="s">
        <v>544</v>
      </c>
      <c r="O14" s="127"/>
    </row>
    <row r="15" spans="1:15" x14ac:dyDescent="0.2">
      <c r="A15" s="122" t="s">
        <v>453</v>
      </c>
      <c r="B15" s="117" t="s">
        <v>514</v>
      </c>
      <c r="C15" s="32">
        <v>3.1</v>
      </c>
      <c r="D15" s="33" t="s">
        <v>544</v>
      </c>
      <c r="E15" s="33"/>
      <c r="F15" s="33" t="s">
        <v>544</v>
      </c>
      <c r="G15" s="33"/>
      <c r="H15" s="33">
        <v>0.49995390160099989</v>
      </c>
      <c r="I15" s="33">
        <v>4.6221515353399495E-2</v>
      </c>
      <c r="J15" s="33">
        <v>17.446482378830094</v>
      </c>
      <c r="K15" s="33">
        <v>0.54305000384973645</v>
      </c>
      <c r="L15" s="33" t="s">
        <v>544</v>
      </c>
      <c r="M15" s="33"/>
      <c r="N15" s="33" t="s">
        <v>544</v>
      </c>
      <c r="O15" s="127"/>
    </row>
    <row r="16" spans="1:15" x14ac:dyDescent="0.2">
      <c r="A16" s="117" t="s">
        <v>455</v>
      </c>
      <c r="B16" s="117" t="s">
        <v>515</v>
      </c>
      <c r="C16" s="32">
        <v>7.1</v>
      </c>
      <c r="D16" s="33" t="s">
        <v>544</v>
      </c>
      <c r="E16" s="33"/>
      <c r="F16" s="33" t="s">
        <v>544</v>
      </c>
      <c r="G16" s="33"/>
      <c r="H16" s="33">
        <v>0.01</v>
      </c>
      <c r="I16" s="33"/>
      <c r="J16" s="33">
        <v>26.521398162610762</v>
      </c>
      <c r="K16" s="33">
        <v>5.7959331992168019</v>
      </c>
      <c r="L16" s="33" t="s">
        <v>544</v>
      </c>
      <c r="M16" s="33"/>
      <c r="N16" s="33"/>
      <c r="O16" s="33"/>
    </row>
    <row r="17" spans="1:15" x14ac:dyDescent="0.2">
      <c r="A17" s="117" t="s">
        <v>448</v>
      </c>
      <c r="B17" s="117" t="s">
        <v>515</v>
      </c>
      <c r="C17" s="32">
        <v>6</v>
      </c>
      <c r="D17" s="33" t="s">
        <v>544</v>
      </c>
      <c r="E17" s="33"/>
      <c r="F17" s="33" t="s">
        <v>544</v>
      </c>
      <c r="G17" s="33"/>
      <c r="H17" s="33">
        <v>0.81171813028454354</v>
      </c>
      <c r="I17" s="33">
        <v>0.22536005858371191</v>
      </c>
      <c r="J17" s="33">
        <v>0.47497169157383634</v>
      </c>
      <c r="K17" s="33">
        <v>0.11943281516552479</v>
      </c>
      <c r="L17" s="33" t="s">
        <v>544</v>
      </c>
      <c r="M17" s="33"/>
      <c r="N17" s="33"/>
      <c r="O17" s="33"/>
    </row>
    <row r="19" spans="1:15" x14ac:dyDescent="0.2">
      <c r="A19" s="131" t="s">
        <v>511</v>
      </c>
      <c r="B19" s="131"/>
      <c r="C19" s="41"/>
      <c r="D19" s="41"/>
      <c r="E19" s="41"/>
      <c r="F19" s="41"/>
      <c r="G19" s="41"/>
      <c r="H19" s="41"/>
      <c r="I19" s="41"/>
      <c r="J19" s="41"/>
      <c r="K19" s="41"/>
      <c r="L19" s="41"/>
      <c r="M19" s="41"/>
      <c r="N19" s="41"/>
      <c r="O19" s="41"/>
    </row>
    <row r="20" spans="1:15" x14ac:dyDescent="0.2">
      <c r="A20" s="131" t="s">
        <v>446</v>
      </c>
      <c r="B20" s="131" t="s">
        <v>514</v>
      </c>
      <c r="C20" s="41">
        <v>4</v>
      </c>
      <c r="D20" s="46">
        <v>0.44433760959336005</v>
      </c>
      <c r="E20" s="46">
        <v>0.81173598377703249</v>
      </c>
      <c r="F20" s="46" t="s">
        <v>544</v>
      </c>
      <c r="G20" s="46"/>
      <c r="H20" s="46">
        <v>3.7273659026592796</v>
      </c>
      <c r="I20" s="46">
        <v>0.11080566125152488</v>
      </c>
      <c r="J20" s="46">
        <v>10.500671436418491</v>
      </c>
      <c r="K20" s="46">
        <v>1.9026885514083378</v>
      </c>
      <c r="L20" s="46">
        <v>0.1875319459768596</v>
      </c>
      <c r="M20" s="46">
        <v>8.8176784810886324E-2</v>
      </c>
      <c r="N20" s="46">
        <v>4.4163177200639996E-2</v>
      </c>
      <c r="O20" s="46">
        <v>8.8020501970628592E-2</v>
      </c>
    </row>
    <row r="22" spans="1:15" x14ac:dyDescent="0.2">
      <c r="A22" s="40" t="s">
        <v>459</v>
      </c>
    </row>
    <row r="23" spans="1:15" x14ac:dyDescent="0.2">
      <c r="A23" s="40" t="s">
        <v>446</v>
      </c>
      <c r="B23" s="40" t="s">
        <v>514</v>
      </c>
      <c r="C23">
        <v>4.0999999999999996</v>
      </c>
      <c r="D23" s="14">
        <v>0.81959778740910838</v>
      </c>
      <c r="E23" s="14">
        <v>1.3718276053145593</v>
      </c>
      <c r="F23" s="14" t="s">
        <v>544</v>
      </c>
      <c r="G23" s="14"/>
      <c r="H23" s="14">
        <v>0.47658233209023915</v>
      </c>
      <c r="I23" s="14">
        <v>0.15959628693664415</v>
      </c>
      <c r="J23" s="14">
        <v>23.293976362880578</v>
      </c>
      <c r="K23" s="14">
        <v>5.2187286863585793</v>
      </c>
      <c r="L23" s="14">
        <v>1.0023667626588453</v>
      </c>
      <c r="M23" s="14">
        <v>7.7293314346184153E-2</v>
      </c>
      <c r="N23" s="14">
        <v>3.0867971431749835E-2</v>
      </c>
      <c r="O23" s="14">
        <v>3.7508148061267438E-3</v>
      </c>
    </row>
    <row r="24" spans="1:15" x14ac:dyDescent="0.2">
      <c r="A24" s="40" t="s">
        <v>443</v>
      </c>
      <c r="B24" s="40" t="s">
        <v>514</v>
      </c>
      <c r="C24">
        <v>5</v>
      </c>
      <c r="D24" s="14" t="s">
        <v>544</v>
      </c>
      <c r="E24" s="14"/>
      <c r="F24" s="14" t="s">
        <v>544</v>
      </c>
      <c r="G24" s="14"/>
      <c r="H24" s="14">
        <v>94.958417098983205</v>
      </c>
      <c r="I24" s="14">
        <v>10.231088546727735</v>
      </c>
      <c r="J24" s="14">
        <v>0.72981595615517092</v>
      </c>
      <c r="K24" s="14">
        <v>4.1893349229980018E-2</v>
      </c>
      <c r="L24" s="14">
        <v>7.0187339878043653E-2</v>
      </c>
      <c r="M24" s="14">
        <v>5.8315960861415654E-2</v>
      </c>
      <c r="N24" s="14">
        <v>-1.8143674600305606E-3</v>
      </c>
      <c r="O24" s="14"/>
    </row>
    <row r="26" spans="1:15" x14ac:dyDescent="0.2">
      <c r="A26" s="40" t="s">
        <v>567</v>
      </c>
    </row>
    <row r="27" spans="1:15" x14ac:dyDescent="0.2">
      <c r="A27" s="40" t="s">
        <v>450</v>
      </c>
      <c r="B27" s="40" t="s">
        <v>514</v>
      </c>
      <c r="C27">
        <v>2</v>
      </c>
      <c r="D27" s="14">
        <v>11.350872921128378</v>
      </c>
      <c r="E27" s="14">
        <v>9.6475298111228263</v>
      </c>
      <c r="F27" s="14">
        <v>23.130550793762239</v>
      </c>
      <c r="G27" s="14">
        <v>11.509894904617214</v>
      </c>
      <c r="H27" s="14">
        <v>9.8997139437919994</v>
      </c>
      <c r="I27" s="14">
        <v>3.46333395860945</v>
      </c>
      <c r="J27" s="14">
        <v>154.60161643351208</v>
      </c>
      <c r="K27" s="14"/>
      <c r="L27" s="14">
        <v>96.644149397536523</v>
      </c>
      <c r="M27" s="14">
        <v>101.53248385340267</v>
      </c>
      <c r="N27" s="14">
        <v>5.2539267509218943</v>
      </c>
      <c r="O27" s="14">
        <v>4.4413608583152291</v>
      </c>
    </row>
    <row r="30" spans="1:15" x14ac:dyDescent="0.2">
      <c r="A30" s="40" t="s">
        <v>528</v>
      </c>
    </row>
    <row r="31" spans="1:15" x14ac:dyDescent="0.2">
      <c r="A31" s="105" t="s">
        <v>425</v>
      </c>
      <c r="B31" s="128"/>
      <c r="C31" s="106"/>
      <c r="D31" s="107" t="s">
        <v>501</v>
      </c>
      <c r="E31" s="107"/>
      <c r="F31" s="107"/>
      <c r="G31" s="107"/>
      <c r="H31" s="107" t="s">
        <v>501</v>
      </c>
      <c r="I31" s="107"/>
      <c r="J31" s="107" t="s">
        <v>501</v>
      </c>
      <c r="K31" s="107"/>
      <c r="L31" s="107" t="s">
        <v>501</v>
      </c>
      <c r="M31" s="107"/>
      <c r="N31" s="107"/>
      <c r="O31" s="108"/>
    </row>
    <row r="32" spans="1:15" x14ac:dyDescent="0.2">
      <c r="A32" s="109"/>
      <c r="C32" s="12" t="s">
        <v>422</v>
      </c>
      <c r="D32" s="12" t="s">
        <v>419</v>
      </c>
      <c r="E32" s="12" t="s">
        <v>420</v>
      </c>
      <c r="F32" s="12" t="s">
        <v>417</v>
      </c>
      <c r="G32" s="12" t="s">
        <v>418</v>
      </c>
      <c r="H32" s="12" t="s">
        <v>503</v>
      </c>
      <c r="I32" s="12" t="s">
        <v>502</v>
      </c>
      <c r="J32" s="12" t="s">
        <v>504</v>
      </c>
      <c r="K32" s="12" t="s">
        <v>505</v>
      </c>
      <c r="L32" s="12" t="s">
        <v>506</v>
      </c>
      <c r="M32" s="12" t="s">
        <v>507</v>
      </c>
      <c r="N32" s="12" t="s">
        <v>508</v>
      </c>
      <c r="O32" s="110" t="s">
        <v>509</v>
      </c>
    </row>
    <row r="33" spans="1:15" x14ac:dyDescent="0.2">
      <c r="A33" s="109" t="s">
        <v>510</v>
      </c>
      <c r="B33" s="40" t="s">
        <v>515</v>
      </c>
      <c r="C33">
        <v>5.5</v>
      </c>
      <c r="D33" s="14">
        <v>0</v>
      </c>
      <c r="E33" s="14">
        <v>0.10860290066221333</v>
      </c>
      <c r="F33" s="14">
        <v>0</v>
      </c>
      <c r="G33" s="14">
        <v>0.68749978567105496</v>
      </c>
      <c r="H33" s="14">
        <v>0</v>
      </c>
      <c r="I33" s="14">
        <v>6.4904120958723336E-3</v>
      </c>
      <c r="J33" s="14">
        <v>0</v>
      </c>
      <c r="K33" s="14">
        <v>3.4216408749389465E-3</v>
      </c>
      <c r="L33" s="14">
        <v>0</v>
      </c>
      <c r="M33" s="14">
        <v>6.0510355074298288E-3</v>
      </c>
      <c r="O33" s="118"/>
    </row>
    <row r="34" spans="1:15" x14ac:dyDescent="0.2">
      <c r="A34" s="109"/>
      <c r="C34">
        <v>8</v>
      </c>
      <c r="D34" s="14">
        <v>0</v>
      </c>
      <c r="E34" s="14">
        <v>0.10860290066221333</v>
      </c>
      <c r="F34" s="14">
        <v>0</v>
      </c>
      <c r="G34" s="14">
        <v>0.68749978567105496</v>
      </c>
      <c r="H34" s="14">
        <v>0</v>
      </c>
      <c r="I34" s="14">
        <v>6.4904120958723336E-3</v>
      </c>
      <c r="J34" s="14">
        <v>0</v>
      </c>
      <c r="K34" s="14">
        <v>3.4216408749389465E-3</v>
      </c>
      <c r="L34" s="14">
        <v>0</v>
      </c>
      <c r="M34" s="14">
        <v>6.0510355074298288E-3</v>
      </c>
      <c r="O34" s="118"/>
    </row>
    <row r="35" spans="1:15" x14ac:dyDescent="0.2">
      <c r="A35" s="109" t="s">
        <v>423</v>
      </c>
      <c r="B35" s="40" t="s">
        <v>515</v>
      </c>
      <c r="C35">
        <v>5.5</v>
      </c>
      <c r="D35" s="14">
        <v>0.32580870198663997</v>
      </c>
      <c r="E35" s="14"/>
      <c r="F35" s="14">
        <v>2.0624993570131647</v>
      </c>
      <c r="G35" s="14"/>
      <c r="H35" s="14">
        <v>1.9471236287617003E-2</v>
      </c>
      <c r="I35" s="14"/>
      <c r="J35" s="14">
        <v>1.026492262481684E-2</v>
      </c>
      <c r="K35" s="14"/>
      <c r="L35" s="14">
        <v>1.8153106522289485E-2</v>
      </c>
      <c r="M35" s="14"/>
      <c r="O35" s="118"/>
    </row>
    <row r="36" spans="1:15" x14ac:dyDescent="0.2">
      <c r="A36" s="109"/>
      <c r="C36">
        <v>8</v>
      </c>
      <c r="D36" s="14">
        <v>0.32580870198663997</v>
      </c>
      <c r="E36" s="14"/>
      <c r="F36" s="14">
        <v>2.0624993570131647</v>
      </c>
      <c r="G36" s="14"/>
      <c r="H36" s="14">
        <v>1.9471236287617003E-2</v>
      </c>
      <c r="I36" s="14"/>
      <c r="J36" s="14">
        <v>1.026492262481684E-2</v>
      </c>
      <c r="K36" s="14"/>
      <c r="L36" s="14">
        <v>1.8153106522289485E-2</v>
      </c>
      <c r="M36" s="14"/>
      <c r="O36" s="118"/>
    </row>
    <row r="37" spans="1:15" x14ac:dyDescent="0.2">
      <c r="A37" s="109" t="s">
        <v>421</v>
      </c>
      <c r="B37" s="40" t="s">
        <v>515</v>
      </c>
      <c r="C37">
        <v>5.5</v>
      </c>
      <c r="D37" s="14">
        <v>0.378043276416</v>
      </c>
      <c r="E37" s="14">
        <v>0.10860290066221333</v>
      </c>
      <c r="F37" s="14">
        <v>3.5876753549117284</v>
      </c>
      <c r="G37" s="14">
        <v>0.53642889118479309</v>
      </c>
      <c r="H37" s="14">
        <v>7.4180283003199982E-2</v>
      </c>
      <c r="I37" s="14">
        <v>6.4904120958723336E-3</v>
      </c>
      <c r="J37" s="14">
        <v>7.157781691160001E-3</v>
      </c>
      <c r="K37" s="14">
        <v>3.4216408749389465E-3</v>
      </c>
      <c r="L37" s="14">
        <v>0.19987049028800002</v>
      </c>
      <c r="M37" s="14">
        <v>6.0510355074298288E-3</v>
      </c>
      <c r="O37" s="118"/>
    </row>
    <row r="38" spans="1:15" x14ac:dyDescent="0.2">
      <c r="A38" s="112"/>
      <c r="B38" s="129"/>
      <c r="C38" s="113">
        <v>8</v>
      </c>
      <c r="D38" s="114">
        <v>0.378043276416</v>
      </c>
      <c r="E38" s="114">
        <v>0.10860290066221333</v>
      </c>
      <c r="F38" s="114">
        <v>3.5876753549117284</v>
      </c>
      <c r="G38" s="114">
        <v>0.53642889118479309</v>
      </c>
      <c r="H38" s="114">
        <v>7.4180283003199982E-2</v>
      </c>
      <c r="I38" s="114">
        <v>6.4904120958723336E-3</v>
      </c>
      <c r="J38" s="114">
        <v>7.157781691160001E-3</v>
      </c>
      <c r="K38" s="114">
        <v>3.4216408749389465E-3</v>
      </c>
      <c r="L38" s="114">
        <v>0.19987049028800002</v>
      </c>
      <c r="M38" s="114">
        <v>6.0510355074298288E-3</v>
      </c>
      <c r="N38" s="113"/>
      <c r="O38" s="130"/>
    </row>
    <row r="41" spans="1:15" x14ac:dyDescent="0.2">
      <c r="A41" s="105" t="s">
        <v>424</v>
      </c>
      <c r="B41" s="128"/>
      <c r="C41" s="106"/>
      <c r="D41" s="107" t="s">
        <v>426</v>
      </c>
      <c r="E41" s="107"/>
      <c r="F41" s="107" t="s">
        <v>426</v>
      </c>
      <c r="G41" s="107"/>
      <c r="H41" s="107" t="s">
        <v>427</v>
      </c>
      <c r="I41" s="107"/>
      <c r="J41" s="107" t="s">
        <v>427</v>
      </c>
      <c r="K41" s="107"/>
      <c r="L41" s="107" t="s">
        <v>427</v>
      </c>
      <c r="M41" s="107"/>
      <c r="N41" s="107" t="s">
        <v>426</v>
      </c>
      <c r="O41" s="108"/>
    </row>
    <row r="42" spans="1:15" x14ac:dyDescent="0.2">
      <c r="A42" s="109"/>
      <c r="C42" s="12" t="s">
        <v>422</v>
      </c>
      <c r="D42" s="12" t="s">
        <v>419</v>
      </c>
      <c r="E42" s="12" t="s">
        <v>420</v>
      </c>
      <c r="F42" s="12" t="s">
        <v>417</v>
      </c>
      <c r="G42" s="12" t="s">
        <v>418</v>
      </c>
      <c r="H42" s="12" t="s">
        <v>503</v>
      </c>
      <c r="I42" s="12" t="s">
        <v>502</v>
      </c>
      <c r="J42" s="12" t="s">
        <v>504</v>
      </c>
      <c r="K42" s="12" t="s">
        <v>505</v>
      </c>
      <c r="L42" s="12" t="s">
        <v>506</v>
      </c>
      <c r="M42" s="12" t="s">
        <v>507</v>
      </c>
      <c r="N42" s="12" t="s">
        <v>508</v>
      </c>
      <c r="O42" s="110" t="s">
        <v>509</v>
      </c>
    </row>
    <row r="43" spans="1:15" x14ac:dyDescent="0.2">
      <c r="A43" s="109" t="s">
        <v>500</v>
      </c>
      <c r="B43" s="40" t="s">
        <v>514</v>
      </c>
      <c r="C43">
        <v>0</v>
      </c>
      <c r="D43" s="14">
        <v>0</v>
      </c>
      <c r="E43" s="14">
        <v>0.14485379976759299</v>
      </c>
      <c r="F43" s="14">
        <v>0</v>
      </c>
      <c r="G43" s="14">
        <v>0.20613350555562232</v>
      </c>
      <c r="H43" s="14">
        <v>0</v>
      </c>
      <c r="I43" s="14">
        <v>1.1682381905523691E-2</v>
      </c>
      <c r="J43" s="14">
        <v>0</v>
      </c>
      <c r="K43" s="14">
        <v>4.9812946916972922E-3</v>
      </c>
      <c r="L43" s="14">
        <v>0</v>
      </c>
      <c r="M43" s="14">
        <v>1.3126383136089602E-2</v>
      </c>
      <c r="N43" s="14">
        <v>0</v>
      </c>
      <c r="O43" s="111">
        <v>8.5746687304989987E-3</v>
      </c>
    </row>
    <row r="44" spans="1:15" x14ac:dyDescent="0.2">
      <c r="A44" s="109"/>
      <c r="C44">
        <v>5.5</v>
      </c>
      <c r="D44" s="14">
        <v>0</v>
      </c>
      <c r="E44" s="14">
        <v>0.14485379976759299</v>
      </c>
      <c r="F44" s="14">
        <v>0</v>
      </c>
      <c r="G44" s="14">
        <v>0.20613350555562232</v>
      </c>
      <c r="H44" s="14">
        <v>0</v>
      </c>
      <c r="I44" s="14">
        <v>1.1682381905523691E-2</v>
      </c>
      <c r="J44" s="14">
        <v>0</v>
      </c>
      <c r="K44" s="14">
        <v>4.9812946916972922E-3</v>
      </c>
      <c r="L44" s="14">
        <v>0</v>
      </c>
      <c r="M44" s="14">
        <v>1.3126383136089602E-2</v>
      </c>
      <c r="N44" s="14">
        <v>0</v>
      </c>
      <c r="O44" s="111">
        <v>8.5746687304989987E-3</v>
      </c>
    </row>
    <row r="45" spans="1:15" x14ac:dyDescent="0.2">
      <c r="A45" s="109" t="s">
        <v>423</v>
      </c>
      <c r="B45" s="40" t="s">
        <v>514</v>
      </c>
      <c r="C45">
        <v>0</v>
      </c>
      <c r="D45" s="14">
        <v>0.43456139930277898</v>
      </c>
      <c r="E45" s="14"/>
      <c r="F45" s="14">
        <v>0.61840051666686691</v>
      </c>
      <c r="G45" s="14"/>
      <c r="H45" s="14">
        <v>3.5047145716571075E-2</v>
      </c>
      <c r="I45" s="14"/>
      <c r="J45" s="14">
        <v>1.4943884075091876E-2</v>
      </c>
      <c r="K45" s="14"/>
      <c r="L45" s="14">
        <v>3.9379149408268803E-2</v>
      </c>
      <c r="M45" s="14"/>
      <c r="N45" s="14">
        <v>2.5724006191496996E-2</v>
      </c>
      <c r="O45" s="111"/>
    </row>
    <row r="46" spans="1:15" x14ac:dyDescent="0.2">
      <c r="A46" s="109"/>
      <c r="C46">
        <v>5.5</v>
      </c>
      <c r="D46" s="14">
        <v>0.43456139930277898</v>
      </c>
      <c r="E46" s="14"/>
      <c r="F46" s="14">
        <v>0.61840051666686691</v>
      </c>
      <c r="G46" s="14"/>
      <c r="H46" s="14">
        <v>3.5047145716571075E-2</v>
      </c>
      <c r="I46" s="14"/>
      <c r="J46" s="14">
        <v>1.4943884075091876E-2</v>
      </c>
      <c r="K46" s="14"/>
      <c r="L46" s="14">
        <v>3.9379149408268803E-2</v>
      </c>
      <c r="M46" s="14"/>
      <c r="N46" s="14">
        <v>2.5724006191496996E-2</v>
      </c>
      <c r="O46" s="111"/>
    </row>
    <row r="47" spans="1:15" x14ac:dyDescent="0.2">
      <c r="A47" s="109" t="s">
        <v>421</v>
      </c>
      <c r="B47" s="40" t="s">
        <v>514</v>
      </c>
      <c r="C47">
        <v>0</v>
      </c>
      <c r="D47" s="14">
        <v>0.42166637473333324</v>
      </c>
      <c r="E47" s="14">
        <v>0.30717728475017081</v>
      </c>
      <c r="F47" s="14">
        <v>3.4468563901065474</v>
      </c>
      <c r="G47" s="14">
        <v>0.24449952504014805</v>
      </c>
      <c r="H47" s="14"/>
      <c r="I47" s="14"/>
      <c r="J47" s="14"/>
      <c r="K47" s="14"/>
      <c r="L47" s="14"/>
      <c r="M47" s="14"/>
      <c r="N47" s="14"/>
      <c r="O47" s="111"/>
    </row>
    <row r="48" spans="1:15" x14ac:dyDescent="0.2">
      <c r="A48" s="112"/>
      <c r="B48" s="129"/>
      <c r="C48" s="113">
        <v>5.5</v>
      </c>
      <c r="D48" s="114">
        <v>0.42166637473333324</v>
      </c>
      <c r="E48" s="114">
        <v>0.30717728475017081</v>
      </c>
      <c r="F48" s="114">
        <v>3.4468563901065474</v>
      </c>
      <c r="G48" s="114">
        <v>0.24449952504014805</v>
      </c>
      <c r="H48" s="114"/>
      <c r="I48" s="114"/>
      <c r="J48" s="114"/>
      <c r="K48" s="114"/>
      <c r="L48" s="114"/>
      <c r="M48" s="114"/>
      <c r="N48" s="114"/>
      <c r="O48" s="115"/>
    </row>
  </sheetData>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2:R49"/>
  <sheetViews>
    <sheetView workbookViewId="0">
      <selection activeCell="N24" sqref="N24"/>
    </sheetView>
  </sheetViews>
  <sheetFormatPr baseColWidth="10" defaultRowHeight="16" x14ac:dyDescent="0.2"/>
  <cols>
    <col min="6" max="9" width="10.83203125" style="14"/>
  </cols>
  <sheetData>
    <row r="2" spans="1:18" ht="40" x14ac:dyDescent="0.2">
      <c r="A2" s="53" t="s">
        <v>440</v>
      </c>
      <c r="B2" s="53" t="s">
        <v>441</v>
      </c>
      <c r="C2" s="53" t="s">
        <v>442</v>
      </c>
      <c r="D2" s="53"/>
      <c r="E2" s="54" t="s">
        <v>456</v>
      </c>
      <c r="F2" s="203" t="s">
        <v>554</v>
      </c>
      <c r="G2" s="204"/>
      <c r="H2" s="204"/>
      <c r="I2" s="204"/>
      <c r="J2" s="205" t="s">
        <v>549</v>
      </c>
      <c r="K2" s="205"/>
      <c r="L2" s="205"/>
      <c r="M2" s="205"/>
      <c r="N2" s="205" t="s">
        <v>553</v>
      </c>
      <c r="O2" s="205"/>
      <c r="P2" s="205"/>
      <c r="Q2" s="205"/>
    </row>
    <row r="3" spans="1:18" ht="20" x14ac:dyDescent="0.2">
      <c r="A3" s="54"/>
      <c r="B3" s="54"/>
      <c r="C3" s="54"/>
      <c r="D3" s="54"/>
      <c r="E3" s="54"/>
      <c r="F3" s="142" t="s">
        <v>545</v>
      </c>
      <c r="G3" s="142" t="s">
        <v>546</v>
      </c>
      <c r="H3" s="142" t="s">
        <v>547</v>
      </c>
      <c r="I3" s="142" t="s">
        <v>548</v>
      </c>
      <c r="J3" s="53" t="s">
        <v>545</v>
      </c>
      <c r="K3" s="53" t="s">
        <v>546</v>
      </c>
      <c r="L3" s="53" t="s">
        <v>547</v>
      </c>
      <c r="M3" s="53" t="s">
        <v>548</v>
      </c>
      <c r="N3" s="53" t="s">
        <v>545</v>
      </c>
      <c r="O3" s="53" t="s">
        <v>546</v>
      </c>
      <c r="P3" s="53" t="s">
        <v>547</v>
      </c>
      <c r="Q3" s="53" t="s">
        <v>548</v>
      </c>
    </row>
    <row r="4" spans="1:18" ht="40" x14ac:dyDescent="0.2">
      <c r="A4" s="52" t="s">
        <v>443</v>
      </c>
      <c r="B4" s="52" t="s">
        <v>444</v>
      </c>
      <c r="C4" s="52" t="s">
        <v>445</v>
      </c>
      <c r="D4" s="52"/>
      <c r="E4" s="55" t="s">
        <v>459</v>
      </c>
      <c r="F4" s="138">
        <v>0.62</v>
      </c>
      <c r="G4" s="56">
        <v>94.958417098983205</v>
      </c>
      <c r="H4" s="56">
        <v>7.0187339878043653E-2</v>
      </c>
      <c r="I4" s="138">
        <v>0.06</v>
      </c>
      <c r="J4" s="55">
        <v>4.5999999999999999E-2</v>
      </c>
      <c r="K4" s="55">
        <v>0.02</v>
      </c>
      <c r="L4" s="55">
        <f>AVERAGE(0.1, 0.065, 0.08, 0.089)</f>
        <v>8.3499999999999991E-2</v>
      </c>
      <c r="M4" s="55">
        <v>1.4E-3</v>
      </c>
      <c r="N4" s="141">
        <f>F4/J4</f>
        <v>13.478260869565217</v>
      </c>
      <c r="O4" s="140">
        <f t="shared" ref="O4:Q4" si="0">G4/K4</f>
        <v>4747.9208549491605</v>
      </c>
      <c r="P4" s="140">
        <f t="shared" si="0"/>
        <v>0.84056694464722947</v>
      </c>
      <c r="Q4" s="141">
        <f t="shared" si="0"/>
        <v>42.857142857142854</v>
      </c>
    </row>
    <row r="5" spans="1:18" ht="19" x14ac:dyDescent="0.2">
      <c r="A5" s="52"/>
      <c r="B5" s="52"/>
      <c r="C5" s="52"/>
      <c r="D5" s="52"/>
      <c r="E5" s="55"/>
      <c r="F5" s="138"/>
      <c r="G5" s="56"/>
      <c r="H5" s="56"/>
      <c r="I5" s="56"/>
      <c r="J5" s="55"/>
      <c r="K5" s="55"/>
      <c r="L5" s="55"/>
      <c r="M5" s="55"/>
      <c r="N5" s="141"/>
      <c r="O5" s="140"/>
      <c r="P5" s="140"/>
      <c r="Q5" s="140"/>
    </row>
    <row r="6" spans="1:18" ht="40" x14ac:dyDescent="0.2">
      <c r="A6" s="52" t="s">
        <v>446</v>
      </c>
      <c r="B6" s="52" t="s">
        <v>447</v>
      </c>
      <c r="C6" s="52" t="s">
        <v>445</v>
      </c>
      <c r="D6" s="52"/>
      <c r="E6" s="55" t="s">
        <v>550</v>
      </c>
      <c r="F6" s="138">
        <v>0.62</v>
      </c>
      <c r="G6" s="56">
        <v>3.7273659026592796</v>
      </c>
      <c r="H6" s="56">
        <f>'14. Summary - blank corrected'!L20</f>
        <v>0.1875319459768596</v>
      </c>
      <c r="I6" s="56">
        <f>'14. Summary - blank corrected'!N20</f>
        <v>4.4163177200639996E-2</v>
      </c>
      <c r="J6" s="55">
        <v>9.5999999999999992E-3</v>
      </c>
      <c r="K6" s="55">
        <v>0.08</v>
      </c>
      <c r="L6" s="55">
        <f>AVERAGE(0.028, 0.023)</f>
        <v>2.5500000000000002E-2</v>
      </c>
      <c r="M6" s="55">
        <v>5.0000000000000001E-4</v>
      </c>
      <c r="N6" s="141">
        <f>F6/J6</f>
        <v>64.583333333333343</v>
      </c>
      <c r="O6" s="140">
        <f t="shared" ref="O6:Q7" si="1">G6/K6</f>
        <v>46.592073783240991</v>
      </c>
      <c r="P6" s="140">
        <f t="shared" si="1"/>
        <v>7.3541939598768469</v>
      </c>
      <c r="Q6" s="140">
        <f t="shared" si="1"/>
        <v>88.326354401279985</v>
      </c>
    </row>
    <row r="7" spans="1:18" ht="19" x14ac:dyDescent="0.2">
      <c r="A7" s="55"/>
      <c r="B7" s="55"/>
      <c r="C7" s="55"/>
      <c r="D7" s="55"/>
      <c r="E7" s="55" t="s">
        <v>459</v>
      </c>
      <c r="F7" s="138">
        <v>0.62</v>
      </c>
      <c r="G7" s="56">
        <v>0.47658233209023915</v>
      </c>
      <c r="H7" s="56">
        <f>'14. Summary - blank corrected'!L23</f>
        <v>1.0023667626588453</v>
      </c>
      <c r="I7" s="56">
        <f>'14. Summary - blank corrected'!N23</f>
        <v>3.0867971431749835E-2</v>
      </c>
      <c r="J7" s="55">
        <v>4.5999999999999999E-2</v>
      </c>
      <c r="K7" s="55">
        <v>0.02</v>
      </c>
      <c r="L7" s="55">
        <v>3.5999999999999997E-2</v>
      </c>
      <c r="M7" s="55">
        <v>1.4E-3</v>
      </c>
      <c r="N7" s="141">
        <f>F7/J7</f>
        <v>13.478260869565217</v>
      </c>
      <c r="O7" s="140">
        <f t="shared" si="1"/>
        <v>23.829116604511956</v>
      </c>
      <c r="P7" s="140">
        <f t="shared" si="1"/>
        <v>27.843521184967926</v>
      </c>
      <c r="Q7" s="140">
        <f t="shared" si="1"/>
        <v>22.048551022678453</v>
      </c>
    </row>
    <row r="8" spans="1:18" ht="19" x14ac:dyDescent="0.2">
      <c r="A8" s="55"/>
      <c r="B8" s="55"/>
      <c r="C8" s="55"/>
      <c r="D8" s="55"/>
      <c r="E8" s="55"/>
      <c r="F8" s="138"/>
      <c r="G8" s="56"/>
      <c r="H8" s="56"/>
      <c r="I8" s="56"/>
      <c r="J8" s="55"/>
      <c r="K8" s="55"/>
      <c r="L8" s="55"/>
      <c r="M8" s="55"/>
      <c r="N8" s="141"/>
      <c r="O8" s="140"/>
      <c r="P8" s="140"/>
      <c r="Q8" s="140"/>
    </row>
    <row r="9" spans="1:18" ht="40" x14ac:dyDescent="0.2">
      <c r="A9" s="52" t="s">
        <v>448</v>
      </c>
      <c r="B9" s="52" t="s">
        <v>449</v>
      </c>
      <c r="C9" s="52" t="s">
        <v>445</v>
      </c>
      <c r="D9" s="52"/>
      <c r="E9" s="55" t="s">
        <v>551</v>
      </c>
      <c r="F9" s="138">
        <v>2.06</v>
      </c>
      <c r="G9" s="56">
        <f>'14. Summary - blank corrected'!H17</f>
        <v>0.81171813028454354</v>
      </c>
      <c r="H9" s="138">
        <f>'14. Summary - blank corrected'!L35</f>
        <v>1.8153106522289485E-2</v>
      </c>
      <c r="I9" s="56" t="s">
        <v>482</v>
      </c>
      <c r="J9" s="55">
        <v>3.0000000000000001E-3</v>
      </c>
      <c r="K9" s="55">
        <f>AVERAGE(0.025, 0.025, 0.03, 0.015, 0.019, 0.017, 0.022, 0.033)</f>
        <v>2.325E-2</v>
      </c>
      <c r="L9" s="55">
        <v>3.0000000000000001E-3</v>
      </c>
      <c r="M9" s="55">
        <v>2.9999999999999997E-4</v>
      </c>
      <c r="N9" s="141">
        <f>F9/J9</f>
        <v>686.66666666666663</v>
      </c>
      <c r="O9" s="140">
        <f t="shared" ref="O9:P9" si="2">G9/K9</f>
        <v>34.912607754173919</v>
      </c>
      <c r="P9" s="141">
        <f t="shared" si="2"/>
        <v>6.0510355074298285</v>
      </c>
      <c r="Q9" s="140" t="s">
        <v>482</v>
      </c>
    </row>
    <row r="10" spans="1:18" ht="19" x14ac:dyDescent="0.2">
      <c r="A10" s="55"/>
      <c r="B10" s="55"/>
      <c r="C10" s="55"/>
      <c r="D10" s="55"/>
      <c r="E10" s="55"/>
      <c r="F10" s="138"/>
      <c r="G10" s="56"/>
      <c r="H10" s="56"/>
      <c r="I10" s="56"/>
      <c r="J10" s="55"/>
      <c r="K10" s="55"/>
      <c r="L10" s="55"/>
      <c r="M10" s="55"/>
      <c r="N10" s="140"/>
      <c r="O10" s="140"/>
      <c r="P10" s="140"/>
      <c r="Q10" s="140"/>
    </row>
    <row r="11" spans="1:18" ht="40" x14ac:dyDescent="0.2">
      <c r="A11" s="52" t="s">
        <v>450</v>
      </c>
      <c r="B11" s="52" t="s">
        <v>451</v>
      </c>
      <c r="C11" s="52" t="s">
        <v>452</v>
      </c>
      <c r="D11" s="52"/>
      <c r="E11" s="55" t="s">
        <v>58</v>
      </c>
      <c r="F11" s="56">
        <v>1</v>
      </c>
      <c r="G11" s="138">
        <v>0.02</v>
      </c>
      <c r="H11" s="138">
        <f>'14. Summary - blank corrected'!L35</f>
        <v>1.8153106522289485E-2</v>
      </c>
      <c r="I11" s="138">
        <v>0.06</v>
      </c>
      <c r="J11" s="55">
        <v>1.4E-3</v>
      </c>
      <c r="K11" s="55">
        <v>2.5999999999999999E-3</v>
      </c>
      <c r="L11" s="55">
        <v>1E-3</v>
      </c>
      <c r="M11" s="55">
        <v>1E-4</v>
      </c>
      <c r="N11" s="140">
        <f>F11/J11</f>
        <v>714.28571428571433</v>
      </c>
      <c r="O11" s="141">
        <f t="shared" ref="O11:Q12" si="3">G11/K11</f>
        <v>7.6923076923076925</v>
      </c>
      <c r="P11" s="141">
        <f t="shared" si="3"/>
        <v>18.153106522289484</v>
      </c>
      <c r="Q11" s="141">
        <f t="shared" si="3"/>
        <v>600</v>
      </c>
      <c r="R11" s="141"/>
    </row>
    <row r="12" spans="1:18" ht="19" x14ac:dyDescent="0.25">
      <c r="A12" s="55"/>
      <c r="B12" s="55"/>
      <c r="C12" s="55"/>
      <c r="D12" s="55"/>
      <c r="E12" s="55" t="s">
        <v>552</v>
      </c>
      <c r="F12" s="143">
        <v>23.130550793762239</v>
      </c>
      <c r="G12" s="56">
        <f>'14. Summary - blank corrected'!H27</f>
        <v>9.8997139437919994</v>
      </c>
      <c r="H12" s="56">
        <f>'14. Summary - blank corrected'!L27</f>
        <v>96.644149397536523</v>
      </c>
      <c r="I12" s="56" t="s">
        <v>482</v>
      </c>
      <c r="J12" s="55">
        <v>1</v>
      </c>
      <c r="K12" s="55">
        <v>1</v>
      </c>
      <c r="L12" s="55">
        <v>1</v>
      </c>
      <c r="M12" s="55">
        <v>1</v>
      </c>
      <c r="N12" s="56">
        <f>F12/J12</f>
        <v>23.130550793762239</v>
      </c>
      <c r="O12" s="56">
        <f t="shared" si="3"/>
        <v>9.8997139437919994</v>
      </c>
      <c r="P12" s="56">
        <f t="shared" si="3"/>
        <v>96.644149397536523</v>
      </c>
      <c r="Q12" s="56" t="s">
        <v>482</v>
      </c>
    </row>
    <row r="13" spans="1:18" ht="19" x14ac:dyDescent="0.2">
      <c r="A13" s="55"/>
      <c r="B13" s="55"/>
      <c r="C13" s="55"/>
      <c r="D13" s="55"/>
      <c r="E13" s="55"/>
      <c r="F13" s="138"/>
      <c r="G13" s="56"/>
      <c r="H13" s="56"/>
      <c r="I13" s="56"/>
      <c r="J13" s="55"/>
      <c r="K13" s="55"/>
      <c r="L13" s="55"/>
      <c r="M13" s="55"/>
      <c r="N13" s="56"/>
      <c r="O13" s="56"/>
      <c r="P13" s="56"/>
      <c r="Q13" s="56"/>
    </row>
    <row r="14" spans="1:18" ht="40" x14ac:dyDescent="0.2">
      <c r="A14" s="52" t="s">
        <v>453</v>
      </c>
      <c r="B14" s="52" t="s">
        <v>449</v>
      </c>
      <c r="C14" s="52" t="s">
        <v>452</v>
      </c>
      <c r="D14" s="52"/>
      <c r="E14" s="55" t="s">
        <v>551</v>
      </c>
      <c r="F14" s="138">
        <v>0.62</v>
      </c>
      <c r="G14" s="56">
        <f>'14. Summary - blank corrected'!H15</f>
        <v>0.49995390160099989</v>
      </c>
      <c r="H14" s="138">
        <f>'14. Summary - blank corrected'!L35</f>
        <v>1.8153106522289485E-2</v>
      </c>
      <c r="I14" s="138">
        <v>0.06</v>
      </c>
      <c r="J14" s="55">
        <v>3.0000000000000001E-3</v>
      </c>
      <c r="K14" s="55">
        <f>AVERAGE(0.025, 0.025, 0.03, 0.015, 0.019, 0.017, 0.022, 0.033)</f>
        <v>2.325E-2</v>
      </c>
      <c r="L14" s="55">
        <v>3.0000000000000001E-3</v>
      </c>
      <c r="M14" s="55">
        <v>2.9999999999999997E-4</v>
      </c>
      <c r="N14" s="141">
        <f>F14/J14</f>
        <v>206.66666666666666</v>
      </c>
      <c r="O14" s="140">
        <f t="shared" ref="O14:Q15" si="4">G14/K14</f>
        <v>21.503393617247308</v>
      </c>
      <c r="P14" s="141">
        <f t="shared" si="4"/>
        <v>6.0510355074298285</v>
      </c>
      <c r="Q14" s="141">
        <f t="shared" si="4"/>
        <v>200</v>
      </c>
    </row>
    <row r="15" spans="1:18" ht="19" x14ac:dyDescent="0.2">
      <c r="A15" s="55"/>
      <c r="B15" s="55"/>
      <c r="C15" s="55"/>
      <c r="D15" s="55"/>
      <c r="E15" s="55" t="s">
        <v>58</v>
      </c>
      <c r="F15" s="138">
        <v>0.62</v>
      </c>
      <c r="G15" s="56">
        <f>'14. Summary - blank corrected'!H10</f>
        <v>0.43326807375353588</v>
      </c>
      <c r="H15" s="138">
        <f>'14. Summary - blank corrected'!L35</f>
        <v>1.8153106522289485E-2</v>
      </c>
      <c r="I15" s="138">
        <v>0.06</v>
      </c>
      <c r="J15" s="55">
        <v>1.4E-3</v>
      </c>
      <c r="K15" s="55">
        <v>2.5999999999999999E-3</v>
      </c>
      <c r="L15" s="55">
        <v>1E-3</v>
      </c>
      <c r="M15" s="55">
        <v>1E-4</v>
      </c>
      <c r="N15" s="141">
        <f>F15/J15</f>
        <v>442.85714285714283</v>
      </c>
      <c r="O15" s="140">
        <f t="shared" si="4"/>
        <v>166.64156682828303</v>
      </c>
      <c r="P15" s="141">
        <f t="shared" si="4"/>
        <v>18.153106522289484</v>
      </c>
      <c r="Q15" s="141">
        <f t="shared" si="4"/>
        <v>600</v>
      </c>
    </row>
    <row r="16" spans="1:18" ht="19" x14ac:dyDescent="0.2">
      <c r="A16" s="55"/>
      <c r="B16" s="55"/>
      <c r="C16" s="55"/>
      <c r="D16" s="55"/>
      <c r="E16" s="55"/>
      <c r="F16" s="138"/>
      <c r="G16" s="56"/>
      <c r="H16" s="56"/>
      <c r="I16" s="56"/>
      <c r="J16" s="55"/>
      <c r="K16" s="55"/>
      <c r="L16" s="55"/>
      <c r="M16" s="55"/>
      <c r="N16" s="56"/>
      <c r="O16" s="56"/>
      <c r="P16" s="56"/>
      <c r="Q16" s="56"/>
    </row>
    <row r="17" spans="1:17" ht="40" x14ac:dyDescent="0.2">
      <c r="A17" s="52" t="s">
        <v>454</v>
      </c>
      <c r="B17" s="52" t="s">
        <v>577</v>
      </c>
      <c r="C17" s="52" t="s">
        <v>452</v>
      </c>
      <c r="D17" s="52"/>
      <c r="E17" s="52" t="s">
        <v>576</v>
      </c>
      <c r="F17" s="138">
        <v>0.62</v>
      </c>
      <c r="G17" s="138">
        <f>'14. Summary - blank corrected'!H35</f>
        <v>1.9471236287617003E-2</v>
      </c>
      <c r="H17" s="138">
        <f>'14. Summary - blank corrected'!L35</f>
        <v>1.8153106522289485E-2</v>
      </c>
      <c r="I17" s="138">
        <v>0.06</v>
      </c>
      <c r="J17" s="55">
        <v>3.0000000000000001E-3</v>
      </c>
      <c r="K17" s="55">
        <f>AVERAGE(0.025, 0.025, 0.03, 0.015, 0.019, 0.017, 0.022, 0.033)</f>
        <v>2.325E-2</v>
      </c>
      <c r="L17" s="55">
        <v>3.0000000000000001E-3</v>
      </c>
      <c r="M17" s="55">
        <v>2.9999999999999997E-4</v>
      </c>
      <c r="N17" s="141">
        <f>F17/J17</f>
        <v>206.66666666666666</v>
      </c>
      <c r="O17" s="138">
        <f t="shared" ref="O17:Q18" si="5">G17/K17</f>
        <v>0.83747252849965603</v>
      </c>
      <c r="P17" s="141">
        <f t="shared" si="5"/>
        <v>6.0510355074298285</v>
      </c>
      <c r="Q17" s="141">
        <f t="shared" si="5"/>
        <v>200</v>
      </c>
    </row>
    <row r="18" spans="1:17" ht="19" x14ac:dyDescent="0.2">
      <c r="A18" s="55"/>
      <c r="B18" s="55"/>
      <c r="C18" s="55"/>
      <c r="D18" s="55"/>
      <c r="E18" s="55" t="s">
        <v>58</v>
      </c>
      <c r="F18" s="56">
        <v>0.88</v>
      </c>
      <c r="G18" s="138">
        <f>'14. Summary - blank corrected'!H35</f>
        <v>1.9471236287617003E-2</v>
      </c>
      <c r="H18" s="138">
        <f>'14. Summary - blank corrected'!L35</f>
        <v>1.8153106522289485E-2</v>
      </c>
      <c r="I18" s="138">
        <v>0.06</v>
      </c>
      <c r="J18" s="55">
        <v>1.4E-3</v>
      </c>
      <c r="K18" s="55">
        <v>2.5999999999999999E-3</v>
      </c>
      <c r="L18" s="55">
        <v>1E-3</v>
      </c>
      <c r="M18" s="55">
        <v>1E-4</v>
      </c>
      <c r="N18" s="140">
        <f>F18/J18</f>
        <v>628.57142857142856</v>
      </c>
      <c r="O18" s="141">
        <f t="shared" si="5"/>
        <v>7.4889370336988472</v>
      </c>
      <c r="P18" s="141">
        <f t="shared" si="5"/>
        <v>18.153106522289484</v>
      </c>
      <c r="Q18" s="141">
        <f t="shared" si="5"/>
        <v>600</v>
      </c>
    </row>
    <row r="19" spans="1:17" ht="19" x14ac:dyDescent="0.2">
      <c r="A19" s="55"/>
      <c r="B19" s="55"/>
      <c r="C19" s="55"/>
      <c r="D19" s="55"/>
      <c r="E19" s="55"/>
      <c r="F19" s="138"/>
      <c r="G19" s="56"/>
      <c r="H19" s="56"/>
      <c r="I19" s="56"/>
      <c r="J19" s="55"/>
      <c r="K19" s="55"/>
      <c r="L19" s="55"/>
      <c r="M19" s="55"/>
      <c r="N19" s="140"/>
      <c r="O19" s="56"/>
      <c r="P19" s="56"/>
      <c r="Q19" s="56"/>
    </row>
    <row r="20" spans="1:17" ht="40" x14ac:dyDescent="0.2">
      <c r="A20" s="52" t="s">
        <v>455</v>
      </c>
      <c r="B20" s="52" t="s">
        <v>449</v>
      </c>
      <c r="C20" s="52" t="s">
        <v>452</v>
      </c>
      <c r="D20" s="52"/>
      <c r="E20" s="55" t="s">
        <v>551</v>
      </c>
      <c r="F20" s="138">
        <v>2.06</v>
      </c>
      <c r="G20" s="138">
        <f>'14. Summary - blank corrected'!H35</f>
        <v>1.9471236287617003E-2</v>
      </c>
      <c r="H20" s="138">
        <v>0.02</v>
      </c>
      <c r="I20" s="139" t="s">
        <v>482</v>
      </c>
      <c r="J20" s="55">
        <v>3.0000000000000001E-3</v>
      </c>
      <c r="K20" s="55">
        <f>AVERAGE(0.025, 0.025, 0.03, 0.015, 0.019, 0.017, 0.022, 0.033)</f>
        <v>2.325E-2</v>
      </c>
      <c r="L20" s="55">
        <v>3.0000000000000001E-3</v>
      </c>
      <c r="M20" s="55">
        <v>2.9999999999999997E-4</v>
      </c>
      <c r="N20" s="141">
        <f>F20/J20</f>
        <v>686.66666666666663</v>
      </c>
      <c r="O20" s="138">
        <f t="shared" ref="O20:P21" si="6">G20/K20</f>
        <v>0.83747252849965603</v>
      </c>
      <c r="P20" s="141">
        <f t="shared" si="6"/>
        <v>6.666666666666667</v>
      </c>
      <c r="Q20" s="56" t="s">
        <v>482</v>
      </c>
    </row>
    <row r="21" spans="1:17" ht="19" x14ac:dyDescent="0.2">
      <c r="A21" s="55"/>
      <c r="B21" s="55"/>
      <c r="C21" s="55"/>
      <c r="D21" s="55"/>
      <c r="E21" s="55" t="s">
        <v>58</v>
      </c>
      <c r="F21" s="138">
        <v>2.06</v>
      </c>
      <c r="G21" s="138">
        <f>'14. Summary - blank corrected'!H36</f>
        <v>1.9471236287617003E-2</v>
      </c>
      <c r="H21" s="138">
        <v>0.02</v>
      </c>
      <c r="I21" s="139" t="s">
        <v>482</v>
      </c>
      <c r="J21" s="55">
        <v>1.4E-3</v>
      </c>
      <c r="K21" s="55">
        <v>2.5999999999999999E-3</v>
      </c>
      <c r="L21" s="55">
        <v>1E-3</v>
      </c>
      <c r="M21" s="55">
        <v>1E-4</v>
      </c>
      <c r="N21" s="141">
        <f>F21/J21</f>
        <v>1471.4285714285716</v>
      </c>
      <c r="O21" s="141">
        <f t="shared" si="6"/>
        <v>7.4889370336988472</v>
      </c>
      <c r="P21" s="141">
        <f t="shared" si="6"/>
        <v>20</v>
      </c>
      <c r="Q21" s="56" t="s">
        <v>482</v>
      </c>
    </row>
    <row r="30" spans="1:17" ht="19" x14ac:dyDescent="0.2">
      <c r="A30" s="53"/>
      <c r="B30" s="53"/>
      <c r="C30" s="53"/>
      <c r="D30" s="53"/>
      <c r="E30" s="54"/>
      <c r="F30" s="206"/>
      <c r="G30" s="205"/>
      <c r="H30" s="205"/>
      <c r="I30" s="205"/>
    </row>
    <row r="31" spans="1:17" ht="19" x14ac:dyDescent="0.2">
      <c r="A31" s="54"/>
      <c r="B31" s="54"/>
      <c r="C31" s="54"/>
      <c r="D31" s="54"/>
      <c r="E31" s="54"/>
      <c r="F31" s="56"/>
      <c r="G31" s="56"/>
      <c r="H31" s="56"/>
      <c r="I31" s="56"/>
    </row>
    <row r="32" spans="1:17" ht="19" x14ac:dyDescent="0.2">
      <c r="A32" s="52"/>
      <c r="B32" s="52"/>
      <c r="C32" s="52"/>
      <c r="D32" s="52"/>
      <c r="E32" s="55"/>
      <c r="F32" s="56"/>
      <c r="G32" s="56"/>
      <c r="H32" s="56"/>
      <c r="I32" s="56"/>
    </row>
    <row r="33" spans="1:9" ht="19" x14ac:dyDescent="0.2">
      <c r="A33" s="52"/>
      <c r="B33" s="52"/>
      <c r="C33" s="52"/>
      <c r="D33" s="52"/>
      <c r="E33" s="55"/>
      <c r="F33" s="56"/>
      <c r="G33" s="56"/>
      <c r="H33" s="56"/>
      <c r="I33" s="56"/>
    </row>
    <row r="34" spans="1:9" ht="19" x14ac:dyDescent="0.2">
      <c r="A34" s="52"/>
      <c r="B34" s="52"/>
      <c r="C34" s="52"/>
      <c r="D34" s="52"/>
      <c r="E34" s="55"/>
      <c r="F34" s="56"/>
      <c r="G34" s="56"/>
      <c r="H34" s="56"/>
      <c r="I34" s="56"/>
    </row>
    <row r="35" spans="1:9" ht="19" x14ac:dyDescent="0.2">
      <c r="A35" s="55"/>
      <c r="B35" s="55"/>
      <c r="C35" s="55"/>
      <c r="D35" s="55"/>
      <c r="E35" s="55"/>
      <c r="F35" s="56"/>
      <c r="G35" s="56"/>
      <c r="H35" s="56"/>
      <c r="I35" s="56"/>
    </row>
    <row r="36" spans="1:9" ht="19" x14ac:dyDescent="0.2">
      <c r="A36" s="55"/>
      <c r="B36" s="55"/>
      <c r="C36" s="55"/>
      <c r="D36" s="55"/>
      <c r="E36" s="55"/>
      <c r="F36" s="56"/>
      <c r="G36" s="56"/>
      <c r="H36" s="56"/>
      <c r="I36" s="56"/>
    </row>
    <row r="37" spans="1:9" ht="19" x14ac:dyDescent="0.2">
      <c r="A37" s="52"/>
      <c r="B37" s="52"/>
      <c r="C37" s="52"/>
      <c r="D37" s="52"/>
      <c r="E37" s="55"/>
      <c r="F37" s="56"/>
      <c r="G37" s="56"/>
      <c r="H37" s="56"/>
      <c r="I37" s="56"/>
    </row>
    <row r="38" spans="1:9" ht="19" x14ac:dyDescent="0.2">
      <c r="A38" s="55"/>
      <c r="B38" s="55"/>
      <c r="C38" s="55"/>
      <c r="D38" s="55"/>
      <c r="E38" s="55"/>
      <c r="F38" s="56"/>
      <c r="G38" s="56"/>
      <c r="H38" s="56"/>
      <c r="I38" s="56"/>
    </row>
    <row r="39" spans="1:9" ht="19" x14ac:dyDescent="0.2">
      <c r="A39" s="52"/>
      <c r="B39" s="52"/>
      <c r="C39" s="52"/>
      <c r="D39" s="52"/>
      <c r="E39" s="55"/>
      <c r="F39" s="56"/>
      <c r="G39" s="56"/>
      <c r="H39" s="56"/>
      <c r="I39" s="56"/>
    </row>
    <row r="40" spans="1:9" ht="19" x14ac:dyDescent="0.2">
      <c r="A40" s="55"/>
      <c r="B40" s="55"/>
      <c r="C40" s="55"/>
      <c r="D40" s="55"/>
      <c r="E40" s="55"/>
      <c r="F40" s="56"/>
      <c r="G40" s="56"/>
      <c r="H40" s="56"/>
      <c r="I40" s="56"/>
    </row>
    <row r="41" spans="1:9" ht="19" x14ac:dyDescent="0.2">
      <c r="A41" s="55"/>
      <c r="B41" s="55"/>
      <c r="C41" s="55"/>
      <c r="D41" s="55"/>
      <c r="E41" s="55"/>
      <c r="F41" s="56"/>
      <c r="G41" s="56"/>
      <c r="H41" s="56"/>
      <c r="I41" s="56"/>
    </row>
    <row r="42" spans="1:9" ht="19" x14ac:dyDescent="0.2">
      <c r="A42" s="52"/>
      <c r="B42" s="52"/>
      <c r="C42" s="52"/>
      <c r="D42" s="52"/>
      <c r="E42" s="55"/>
      <c r="F42" s="56"/>
      <c r="G42" s="56"/>
      <c r="H42" s="56"/>
      <c r="I42" s="56"/>
    </row>
    <row r="43" spans="1:9" ht="19" x14ac:dyDescent="0.2">
      <c r="A43" s="55"/>
      <c r="B43" s="55"/>
      <c r="C43" s="55"/>
      <c r="D43" s="55"/>
      <c r="E43" s="55"/>
      <c r="F43" s="56"/>
      <c r="G43" s="56"/>
      <c r="H43" s="56"/>
      <c r="I43" s="56"/>
    </row>
    <row r="44" spans="1:9" ht="19" x14ac:dyDescent="0.2">
      <c r="A44" s="55"/>
      <c r="B44" s="55"/>
      <c r="C44" s="55"/>
      <c r="D44" s="55"/>
      <c r="E44" s="55"/>
      <c r="F44" s="56"/>
      <c r="G44" s="56"/>
      <c r="H44" s="56"/>
      <c r="I44" s="56"/>
    </row>
    <row r="45" spans="1:9" ht="19" x14ac:dyDescent="0.2">
      <c r="A45" s="52"/>
      <c r="B45" s="52"/>
      <c r="C45" s="52"/>
      <c r="D45" s="52"/>
      <c r="E45" s="55"/>
      <c r="F45" s="56"/>
      <c r="G45" s="56"/>
      <c r="H45" s="56"/>
      <c r="I45" s="56"/>
    </row>
    <row r="46" spans="1:9" ht="19" x14ac:dyDescent="0.2">
      <c r="A46" s="55"/>
      <c r="B46" s="55"/>
      <c r="C46" s="55"/>
      <c r="D46" s="55"/>
      <c r="E46" s="55"/>
      <c r="F46" s="56"/>
      <c r="G46" s="56"/>
      <c r="H46" s="56"/>
      <c r="I46" s="56"/>
    </row>
    <row r="47" spans="1:9" ht="19" x14ac:dyDescent="0.2">
      <c r="A47" s="55"/>
      <c r="B47" s="55"/>
      <c r="C47" s="55"/>
      <c r="D47" s="55"/>
      <c r="E47" s="55"/>
      <c r="F47" s="56"/>
      <c r="G47" s="56"/>
      <c r="H47" s="56"/>
      <c r="I47" s="56"/>
    </row>
    <row r="48" spans="1:9" ht="19" x14ac:dyDescent="0.2">
      <c r="A48" s="52"/>
      <c r="B48" s="52"/>
      <c r="C48" s="52"/>
      <c r="D48" s="52"/>
      <c r="E48" s="55"/>
      <c r="F48" s="56"/>
      <c r="G48" s="56"/>
      <c r="H48" s="56"/>
      <c r="I48" s="56"/>
    </row>
    <row r="49" spans="1:9" ht="19" x14ac:dyDescent="0.2">
      <c r="A49" s="55"/>
      <c r="B49" s="55"/>
      <c r="C49" s="55"/>
      <c r="D49" s="55"/>
      <c r="E49" s="55"/>
      <c r="F49" s="56"/>
      <c r="G49" s="56"/>
      <c r="H49" s="56"/>
      <c r="I49" s="56"/>
    </row>
  </sheetData>
  <mergeCells count="4">
    <mergeCell ref="F2:I2"/>
    <mergeCell ref="J2:M2"/>
    <mergeCell ref="N2:Q2"/>
    <mergeCell ref="F30:I30"/>
  </mergeCells>
  <pageMargins left="0.75" right="0.75" top="1" bottom="1" header="0.5" footer="0.5"/>
  <pageSetup orientation="portrait" horizontalDpi="4294967292" verticalDpi="4294967292"/>
  <legacyDrawing r:id="rId1"/>
  <extLst>
    <ext xmlns:mx="http://schemas.microsoft.com/office/mac/excel/2008/main" uri="{64002731-A6B0-56B0-2670-7721B7C09600}">
      <mx:PLV Mode="0" OnePage="0" WScale="0"/>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3:AA25"/>
  <sheetViews>
    <sheetView workbookViewId="0">
      <selection activeCell="J8" sqref="J8"/>
    </sheetView>
  </sheetViews>
  <sheetFormatPr baseColWidth="10" defaultRowHeight="19" x14ac:dyDescent="0.25"/>
  <cols>
    <col min="1" max="16384" width="10.83203125" style="50"/>
  </cols>
  <sheetData>
    <row r="3" spans="1:27" s="54" customFormat="1" ht="40" x14ac:dyDescent="0.2">
      <c r="A3" s="53" t="s">
        <v>440</v>
      </c>
      <c r="B3" s="53" t="s">
        <v>441</v>
      </c>
      <c r="C3" s="53" t="s">
        <v>442</v>
      </c>
      <c r="D3" s="54" t="s">
        <v>456</v>
      </c>
      <c r="E3" s="54" t="s">
        <v>458</v>
      </c>
      <c r="Q3" s="132" t="s">
        <v>460</v>
      </c>
    </row>
    <row r="4" spans="1:27" s="54" customFormat="1" x14ac:dyDescent="0.2">
      <c r="E4" s="54" t="s">
        <v>428</v>
      </c>
      <c r="F4" s="54" t="s">
        <v>429</v>
      </c>
      <c r="G4" s="54" t="s">
        <v>430</v>
      </c>
      <c r="H4" s="54" t="s">
        <v>431</v>
      </c>
      <c r="I4" s="54" t="s">
        <v>432</v>
      </c>
      <c r="J4" s="54" t="s">
        <v>433</v>
      </c>
      <c r="K4" s="54" t="s">
        <v>434</v>
      </c>
      <c r="L4" s="54" t="s">
        <v>435</v>
      </c>
      <c r="M4" s="54" t="s">
        <v>436</v>
      </c>
      <c r="N4" s="54" t="s">
        <v>437</v>
      </c>
      <c r="O4" s="54" t="s">
        <v>461</v>
      </c>
      <c r="P4" s="54" t="s">
        <v>438</v>
      </c>
      <c r="Q4" s="54" t="s">
        <v>428</v>
      </c>
      <c r="R4" s="54" t="s">
        <v>429</v>
      </c>
      <c r="S4" s="54" t="s">
        <v>430</v>
      </c>
      <c r="T4" s="54" t="s">
        <v>431</v>
      </c>
      <c r="U4" s="54" t="s">
        <v>432</v>
      </c>
      <c r="V4" s="54" t="s">
        <v>433</v>
      </c>
      <c r="W4" s="54" t="s">
        <v>434</v>
      </c>
      <c r="X4" s="54" t="s">
        <v>435</v>
      </c>
      <c r="Y4" s="54" t="s">
        <v>436</v>
      </c>
      <c r="Z4" s="54" t="s">
        <v>437</v>
      </c>
      <c r="AA4" s="54" t="s">
        <v>461</v>
      </c>
    </row>
    <row r="5" spans="1:27" s="172" customFormat="1" ht="40" x14ac:dyDescent="0.2">
      <c r="A5" s="172" t="s">
        <v>443</v>
      </c>
      <c r="B5" s="172" t="s">
        <v>573</v>
      </c>
      <c r="C5" s="172" t="s">
        <v>445</v>
      </c>
      <c r="D5" s="172" t="s">
        <v>457</v>
      </c>
      <c r="E5" s="172">
        <v>6.6866666666666671E-2</v>
      </c>
      <c r="F5" s="172">
        <v>3.3638333333333335</v>
      </c>
      <c r="G5" s="172">
        <v>0.77916666666666667</v>
      </c>
      <c r="H5" s="172">
        <v>1.7000000000000001E-3</v>
      </c>
      <c r="I5" s="172">
        <v>1.3300666666666665</v>
      </c>
      <c r="J5" s="172">
        <v>20.268599999999999</v>
      </c>
      <c r="K5" s="172">
        <v>0.62153333333333338</v>
      </c>
      <c r="L5" s="172">
        <v>0.27990000000000004</v>
      </c>
      <c r="M5" s="172">
        <v>19.1267</v>
      </c>
      <c r="N5" s="172">
        <v>54.2485</v>
      </c>
      <c r="O5" s="172">
        <v>1.1966666666666665E-2</v>
      </c>
      <c r="P5" s="172">
        <f>SUM(E5:O5)</f>
        <v>100.09883333333333</v>
      </c>
      <c r="Q5" s="172">
        <v>2.1792116644461013</v>
      </c>
      <c r="R5" s="172">
        <v>1.8155925567847881</v>
      </c>
      <c r="S5" s="172">
        <v>1.8435921751946387</v>
      </c>
      <c r="T5" s="172">
        <v>229.41176470588232</v>
      </c>
      <c r="U5" s="172">
        <v>5.7658456299655425</v>
      </c>
      <c r="V5" s="172">
        <v>1.3919793157562206E-2</v>
      </c>
      <c r="W5" s="172">
        <v>2.7591212179540796</v>
      </c>
      <c r="X5" s="172">
        <v>8.5990923719965533</v>
      </c>
      <c r="Y5" s="172">
        <v>0.24039236093270486</v>
      </c>
      <c r="Z5" s="172">
        <v>0.36201640059139739</v>
      </c>
      <c r="AA5" s="172">
        <v>364.0255041916551</v>
      </c>
    </row>
    <row r="6" spans="1:27" s="172" customFormat="1" ht="20" x14ac:dyDescent="0.2">
      <c r="D6" s="172" t="s">
        <v>459</v>
      </c>
      <c r="E6" s="172">
        <v>0.97223333333333339</v>
      </c>
      <c r="F6" s="172">
        <v>0.10536666666666666</v>
      </c>
      <c r="G6" s="172">
        <v>4.2099999999999999E-2</v>
      </c>
      <c r="H6" s="172">
        <v>1.0333333333333333E-2</v>
      </c>
      <c r="I6" s="172">
        <v>34.96</v>
      </c>
      <c r="J6" s="172">
        <v>0.32513333333333333</v>
      </c>
      <c r="K6" s="172">
        <v>3.0066666666666669E-2</v>
      </c>
      <c r="L6" s="172">
        <v>1.12E-2</v>
      </c>
      <c r="M6" s="172">
        <v>18.240099999999998</v>
      </c>
      <c r="N6" s="172">
        <v>45.472033333333336</v>
      </c>
      <c r="O6" s="172">
        <v>2.5700000000000001E-2</v>
      </c>
      <c r="P6" s="172">
        <f>SUM(E6:O6)</f>
        <v>100.19426666666668</v>
      </c>
      <c r="Q6" s="172">
        <v>3.5913429312556593</v>
      </c>
      <c r="R6" s="172">
        <v>19.468904051896757</v>
      </c>
      <c r="S6" s="172">
        <v>73.940440511339489</v>
      </c>
      <c r="T6" s="172">
        <v>32.622139019603864</v>
      </c>
      <c r="U6" s="172">
        <v>0.31773846274095069</v>
      </c>
      <c r="V6" s="172">
        <v>5.210258546042569</v>
      </c>
      <c r="W6" s="172">
        <v>35.088823152095863</v>
      </c>
      <c r="X6" s="172">
        <v>281.71871374381465</v>
      </c>
      <c r="Y6" s="172">
        <v>1.1020528761489252</v>
      </c>
      <c r="Z6" s="172">
        <v>0.53586988443856465</v>
      </c>
      <c r="AA6" s="172">
        <v>27.765856459005775</v>
      </c>
    </row>
    <row r="7" spans="1:27" s="55" customFormat="1" x14ac:dyDescent="0.2">
      <c r="A7" s="52"/>
      <c r="B7" s="52"/>
      <c r="C7" s="52"/>
      <c r="E7" s="56"/>
      <c r="F7" s="56"/>
      <c r="G7" s="56"/>
      <c r="H7" s="56"/>
      <c r="I7" s="56"/>
      <c r="J7" s="56"/>
      <c r="K7" s="56"/>
      <c r="L7" s="56"/>
      <c r="M7" s="56"/>
      <c r="N7" s="56"/>
      <c r="O7" s="56"/>
      <c r="P7" s="56"/>
      <c r="Q7" s="56"/>
      <c r="R7" s="56"/>
      <c r="S7" s="56"/>
      <c r="T7" s="56"/>
      <c r="U7" s="56"/>
      <c r="V7" s="56"/>
      <c r="W7" s="56"/>
      <c r="X7" s="56"/>
      <c r="Y7" s="56"/>
      <c r="Z7" s="56"/>
      <c r="AA7" s="56"/>
    </row>
    <row r="8" spans="1:27" s="55" customFormat="1" ht="40" x14ac:dyDescent="0.2">
      <c r="A8" s="52" t="s">
        <v>446</v>
      </c>
      <c r="B8" s="52" t="s">
        <v>574</v>
      </c>
      <c r="C8" s="52" t="s">
        <v>445</v>
      </c>
      <c r="D8" s="55" t="s">
        <v>457</v>
      </c>
      <c r="E8" s="56">
        <v>0.15791666666666701</v>
      </c>
      <c r="F8" s="56">
        <v>0.63891666666666669</v>
      </c>
      <c r="G8" s="56">
        <v>1.1083333333333334</v>
      </c>
      <c r="H8" s="56">
        <v>5.8333333333333327E-3</v>
      </c>
      <c r="I8" s="56">
        <v>2.7466666666666661</v>
      </c>
      <c r="J8" s="56">
        <v>18.895</v>
      </c>
      <c r="K8" s="56">
        <v>5.0666666666666665E-2</v>
      </c>
      <c r="L8" s="56">
        <v>2.8250000000000001E-2</v>
      </c>
      <c r="M8" s="56">
        <v>22.41</v>
      </c>
      <c r="N8" s="56">
        <v>53.63</v>
      </c>
      <c r="O8" s="56"/>
      <c r="P8" s="56">
        <v>99.67149999999998</v>
      </c>
      <c r="Q8" s="56">
        <v>15.285090043484471</v>
      </c>
      <c r="R8" s="56">
        <v>22.745435128251572</v>
      </c>
      <c r="S8" s="56">
        <v>2.4339120917458676</v>
      </c>
      <c r="T8" s="56">
        <v>109.60546551381887</v>
      </c>
      <c r="U8" s="56">
        <v>1.9961487869194401</v>
      </c>
      <c r="V8" s="56">
        <v>1.3574881509859995</v>
      </c>
      <c r="W8" s="56">
        <v>33.550872455996569</v>
      </c>
      <c r="X8" s="56">
        <v>102.29498322466547</v>
      </c>
      <c r="Y8" s="56">
        <v>1.2966504176090745</v>
      </c>
      <c r="Z8" s="56">
        <v>0.42816371231553124</v>
      </c>
      <c r="AA8" s="56"/>
    </row>
    <row r="9" spans="1:27" s="55" customFormat="1" x14ac:dyDescent="0.2">
      <c r="D9" s="55" t="s">
        <v>459</v>
      </c>
      <c r="E9" s="56">
        <v>1.1419999999999999</v>
      </c>
      <c r="F9" s="56">
        <v>2.4920000000000001E-2</v>
      </c>
      <c r="G9" s="56">
        <v>0</v>
      </c>
      <c r="H9" s="56">
        <v>4.8199999999999996E-3</v>
      </c>
      <c r="I9" s="56">
        <v>34.834859999999999</v>
      </c>
      <c r="J9" s="56">
        <v>0.20073999999999997</v>
      </c>
      <c r="K9" s="56">
        <v>1.1339999999999999E-2</v>
      </c>
      <c r="L9" s="56">
        <v>4.4799999999999996E-3</v>
      </c>
      <c r="M9" s="56">
        <v>18.150559999999999</v>
      </c>
      <c r="N9" s="56">
        <v>45.584199999999996</v>
      </c>
      <c r="O9" s="56"/>
      <c r="P9" s="56">
        <f>SUM(E9:O9)</f>
        <v>99.957920000000001</v>
      </c>
      <c r="Q9" s="56">
        <v>6.1073777915687941</v>
      </c>
      <c r="R9" s="56">
        <v>70.505286808874231</v>
      </c>
      <c r="S9" s="56">
        <v>239.82329051315764</v>
      </c>
      <c r="T9" s="56">
        <v>82.407203116997124</v>
      </c>
      <c r="U9" s="56">
        <v>0.87810737876676215</v>
      </c>
      <c r="V9" s="56">
        <v>10.452013894108005</v>
      </c>
      <c r="W9" s="56">
        <v>204.80359965412455</v>
      </c>
      <c r="X9" s="56">
        <v>506.6654529550168</v>
      </c>
      <c r="Y9" s="56">
        <v>1.2618950498524775</v>
      </c>
      <c r="Z9" s="56">
        <v>0.59748869416880523</v>
      </c>
      <c r="AA9" s="56"/>
    </row>
    <row r="10" spans="1:27" s="55" customFormat="1" x14ac:dyDescent="0.2">
      <c r="E10" s="56"/>
      <c r="F10" s="56"/>
      <c r="G10" s="56"/>
      <c r="H10" s="56"/>
      <c r="I10" s="56"/>
      <c r="J10" s="56"/>
      <c r="K10" s="56"/>
      <c r="L10" s="56"/>
      <c r="M10" s="56"/>
      <c r="N10" s="56"/>
      <c r="O10" s="56"/>
      <c r="P10" s="56"/>
      <c r="Q10" s="56"/>
      <c r="R10" s="56"/>
      <c r="S10" s="56"/>
      <c r="T10" s="56"/>
      <c r="U10" s="56"/>
      <c r="V10" s="56"/>
      <c r="W10" s="56"/>
      <c r="X10" s="56"/>
      <c r="Y10" s="56"/>
      <c r="Z10" s="56"/>
      <c r="AA10" s="56"/>
    </row>
    <row r="11" spans="1:27" s="55" customFormat="1" ht="60" x14ac:dyDescent="0.2">
      <c r="A11" s="52" t="s">
        <v>448</v>
      </c>
      <c r="B11" s="52" t="s">
        <v>568</v>
      </c>
      <c r="C11" s="52" t="s">
        <v>445</v>
      </c>
      <c r="D11" s="55" t="s">
        <v>457</v>
      </c>
      <c r="E11" s="56">
        <v>1.9125E-2</v>
      </c>
      <c r="F11" s="56">
        <v>16.092500000000001</v>
      </c>
      <c r="G11" s="56">
        <v>0.74649999999999994</v>
      </c>
      <c r="H11" s="56">
        <v>1.25E-3</v>
      </c>
      <c r="I11" s="56">
        <v>1.089</v>
      </c>
      <c r="J11" s="56">
        <v>26.429999999999996</v>
      </c>
      <c r="K11" s="56">
        <v>0.62125000000000008</v>
      </c>
      <c r="L11" s="56">
        <v>0.10250000000000001</v>
      </c>
      <c r="M11" s="56">
        <v>1.4406249999999998</v>
      </c>
      <c r="N11" s="56">
        <v>54.336250000000007</v>
      </c>
      <c r="O11" s="56"/>
      <c r="P11" s="56">
        <v>100.878625</v>
      </c>
      <c r="Q11" s="56">
        <v>52.840216814137882</v>
      </c>
      <c r="R11" s="56">
        <v>0.85186914533814195</v>
      </c>
      <c r="S11" s="56">
        <v>9.6375650360910647</v>
      </c>
      <c r="T11" s="56">
        <v>282.84271247461902</v>
      </c>
      <c r="U11" s="56">
        <v>9.585173390470624</v>
      </c>
      <c r="V11" s="56">
        <v>0.9123280369654384</v>
      </c>
      <c r="W11" s="56">
        <v>3.8011207856220053</v>
      </c>
      <c r="X11" s="56">
        <v>17.974231576477738</v>
      </c>
      <c r="Y11" s="56">
        <v>11.308231499188086</v>
      </c>
      <c r="Z11" s="56">
        <v>0.37147240766088535</v>
      </c>
      <c r="AA11" s="56"/>
    </row>
    <row r="12" spans="1:27" s="55" customFormat="1" x14ac:dyDescent="0.2">
      <c r="E12" s="56"/>
      <c r="F12" s="56"/>
      <c r="G12" s="56"/>
      <c r="H12" s="56"/>
      <c r="I12" s="56"/>
      <c r="J12" s="56"/>
      <c r="K12" s="56"/>
      <c r="L12" s="56"/>
      <c r="M12" s="56"/>
      <c r="N12" s="56"/>
      <c r="O12" s="56"/>
      <c r="P12" s="56"/>
      <c r="Q12" s="56"/>
      <c r="R12" s="56"/>
      <c r="S12" s="56"/>
      <c r="T12" s="56"/>
      <c r="U12" s="56"/>
      <c r="V12" s="56"/>
      <c r="W12" s="56"/>
      <c r="X12" s="56"/>
      <c r="Y12" s="56"/>
      <c r="Z12" s="56"/>
      <c r="AA12" s="56"/>
    </row>
    <row r="13" spans="1:27" s="55" customFormat="1" ht="40" x14ac:dyDescent="0.2">
      <c r="A13" s="52" t="s">
        <v>450</v>
      </c>
      <c r="B13" s="52" t="s">
        <v>451</v>
      </c>
      <c r="C13" s="52" t="s">
        <v>452</v>
      </c>
      <c r="D13" s="55" t="s">
        <v>457</v>
      </c>
      <c r="E13" s="56">
        <v>0.8756666666666667</v>
      </c>
      <c r="F13" s="56">
        <v>11.543333333333335</v>
      </c>
      <c r="G13" s="56">
        <v>0.67066666666666663</v>
      </c>
      <c r="H13" s="56">
        <v>0</v>
      </c>
      <c r="I13" s="56">
        <v>1.7553333333333334</v>
      </c>
      <c r="J13" s="56">
        <v>11.716666666666669</v>
      </c>
      <c r="K13" s="56">
        <v>0.26333333333333336</v>
      </c>
      <c r="L13" s="56">
        <v>0.84566666666666668</v>
      </c>
      <c r="M13" s="56">
        <v>20.833333333333332</v>
      </c>
      <c r="N13" s="56">
        <v>51.54</v>
      </c>
      <c r="O13" s="56"/>
      <c r="P13" s="56">
        <v>100.04366666666665</v>
      </c>
      <c r="Q13" s="56">
        <v>11.904267944969888</v>
      </c>
      <c r="R13" s="56">
        <v>13.586662156541825</v>
      </c>
      <c r="S13" s="56">
        <v>32.098314405642014</v>
      </c>
      <c r="T13" s="56" t="e">
        <v>#DIV/0!</v>
      </c>
      <c r="U13" s="56">
        <v>10.055083710877778</v>
      </c>
      <c r="V13" s="56">
        <v>5.4398096556698938</v>
      </c>
      <c r="W13" s="56">
        <v>23.487068037658595</v>
      </c>
      <c r="X13" s="56">
        <v>14.605817572831725</v>
      </c>
      <c r="Y13" s="56">
        <v>1.2278371227487832</v>
      </c>
      <c r="Z13" s="56">
        <v>0.97630932288778338</v>
      </c>
      <c r="AA13" s="56"/>
    </row>
    <row r="14" spans="1:27" s="55" customFormat="1" x14ac:dyDescent="0.2">
      <c r="D14" s="55" t="s">
        <v>58</v>
      </c>
      <c r="E14" s="56"/>
      <c r="F14" s="56">
        <v>38.796249999999993</v>
      </c>
      <c r="G14" s="56"/>
      <c r="H14" s="56"/>
      <c r="I14" s="56"/>
      <c r="J14" s="56">
        <v>25.88625</v>
      </c>
      <c r="K14" s="56"/>
      <c r="L14" s="56"/>
      <c r="M14" s="56">
        <v>0.44568750000000007</v>
      </c>
      <c r="N14" s="56">
        <v>35.77375</v>
      </c>
      <c r="O14" s="56">
        <v>7.6249999999999998E-3</v>
      </c>
      <c r="P14" s="56">
        <v>100.90956250000001</v>
      </c>
      <c r="Q14" s="56"/>
      <c r="R14" s="56">
        <v>0.69647636303733584</v>
      </c>
      <c r="S14" s="56"/>
      <c r="T14" s="56"/>
      <c r="U14" s="56"/>
      <c r="V14" s="56">
        <v>0.90869415566989054</v>
      </c>
      <c r="W14" s="56"/>
      <c r="X14" s="56"/>
      <c r="Y14" s="56">
        <v>7.5649213199625738</v>
      </c>
      <c r="Z14" s="56">
        <v>0.93816373298793287</v>
      </c>
      <c r="AA14" s="56">
        <v>189.13609544362382</v>
      </c>
    </row>
    <row r="15" spans="1:27" s="55" customFormat="1" x14ac:dyDescent="0.2">
      <c r="E15" s="56"/>
      <c r="F15" s="56"/>
      <c r="G15" s="56"/>
      <c r="H15" s="56"/>
      <c r="I15" s="56"/>
      <c r="J15" s="56"/>
      <c r="K15" s="56"/>
      <c r="L15" s="56"/>
      <c r="M15" s="56"/>
      <c r="N15" s="56"/>
      <c r="O15" s="56"/>
      <c r="P15" s="56"/>
      <c r="Q15" s="56"/>
      <c r="R15" s="56"/>
      <c r="S15" s="56"/>
      <c r="T15" s="56"/>
      <c r="U15" s="56"/>
      <c r="V15" s="56"/>
      <c r="W15" s="56"/>
      <c r="X15" s="56"/>
      <c r="Y15" s="56"/>
      <c r="Z15" s="56"/>
      <c r="AA15" s="56"/>
    </row>
    <row r="16" spans="1:27" s="55" customFormat="1" ht="60" x14ac:dyDescent="0.2">
      <c r="A16" s="52" t="s">
        <v>453</v>
      </c>
      <c r="B16" s="52" t="s">
        <v>568</v>
      </c>
      <c r="C16" s="52" t="s">
        <v>452</v>
      </c>
      <c r="D16" s="55" t="s">
        <v>457</v>
      </c>
      <c r="E16" s="56">
        <v>2.53E-2</v>
      </c>
      <c r="F16" s="56">
        <v>12.586</v>
      </c>
      <c r="G16" s="56">
        <v>0.40700000000000003</v>
      </c>
      <c r="H16" s="56">
        <v>3.4000000000000002E-3</v>
      </c>
      <c r="I16" s="56">
        <v>0.79500000000000004</v>
      </c>
      <c r="J16" s="56">
        <v>29.035999999999994</v>
      </c>
      <c r="K16" s="56">
        <v>0.34270000000000006</v>
      </c>
      <c r="L16" s="56">
        <v>0.3867000000000001</v>
      </c>
      <c r="M16" s="56">
        <v>1.5312000000000001</v>
      </c>
      <c r="N16" s="56">
        <v>55.05</v>
      </c>
      <c r="O16" s="56"/>
      <c r="P16" s="56">
        <v>100.16349999999998</v>
      </c>
      <c r="Q16" s="56">
        <v>58.479326143374756</v>
      </c>
      <c r="R16" s="56">
        <v>1.4803838290356757</v>
      </c>
      <c r="S16" s="56">
        <v>15.238698193599436</v>
      </c>
      <c r="T16" s="56">
        <v>164.16812305046648</v>
      </c>
      <c r="U16" s="56">
        <v>7.591530471964079</v>
      </c>
      <c r="V16" s="56">
        <v>0.68249552292746551</v>
      </c>
      <c r="W16" s="56">
        <v>5.7643199361194641</v>
      </c>
      <c r="X16" s="56">
        <v>2.4229564269447836</v>
      </c>
      <c r="Y16" s="56">
        <v>30.736226231997442</v>
      </c>
      <c r="Z16" s="56">
        <v>0.68783393623556333</v>
      </c>
      <c r="AA16" s="56"/>
    </row>
    <row r="17" spans="1:27" s="55" customFormat="1" x14ac:dyDescent="0.2">
      <c r="D17" s="55" t="s">
        <v>58</v>
      </c>
      <c r="E17" s="56"/>
      <c r="F17" s="56">
        <v>20.58</v>
      </c>
      <c r="G17" s="56"/>
      <c r="H17" s="56"/>
      <c r="I17" s="56"/>
      <c r="J17" s="56">
        <v>41.140625</v>
      </c>
      <c r="K17" s="56"/>
      <c r="L17" s="56"/>
      <c r="M17" s="56">
        <v>3.89375E-2</v>
      </c>
      <c r="N17" s="56">
        <v>38.984375000000007</v>
      </c>
      <c r="O17" s="56">
        <v>1.3250000000000003E-2</v>
      </c>
      <c r="P17" s="56">
        <v>100.75718749999999</v>
      </c>
      <c r="Q17" s="56"/>
      <c r="R17" s="56">
        <v>1.2663491645684686</v>
      </c>
      <c r="S17" s="56"/>
      <c r="T17" s="56"/>
      <c r="U17" s="56"/>
      <c r="V17" s="56">
        <v>0.71703047551216348</v>
      </c>
      <c r="W17" s="56"/>
      <c r="X17" s="56"/>
      <c r="Y17" s="56">
        <v>39.924231757312434</v>
      </c>
      <c r="Z17" s="56">
        <v>0.54188187024605206</v>
      </c>
      <c r="AA17" s="56">
        <v>144.55670771972615</v>
      </c>
    </row>
    <row r="18" spans="1:27" s="55" customFormat="1" x14ac:dyDescent="0.2">
      <c r="E18" s="56"/>
      <c r="F18" s="56"/>
      <c r="G18" s="56"/>
      <c r="H18" s="56"/>
      <c r="I18" s="56"/>
      <c r="J18" s="56"/>
      <c r="K18" s="56"/>
      <c r="L18" s="56"/>
      <c r="M18" s="56"/>
      <c r="N18" s="56"/>
      <c r="O18" s="56"/>
      <c r="P18" s="56"/>
      <c r="Q18" s="56"/>
      <c r="R18" s="56"/>
      <c r="S18" s="56"/>
      <c r="T18" s="56"/>
      <c r="U18" s="56"/>
      <c r="V18" s="56"/>
      <c r="W18" s="56"/>
      <c r="X18" s="56"/>
      <c r="Y18" s="56"/>
      <c r="Z18" s="56"/>
      <c r="AA18" s="56"/>
    </row>
    <row r="19" spans="1:27" s="55" customFormat="1" ht="40" x14ac:dyDescent="0.2">
      <c r="A19" s="52" t="s">
        <v>454</v>
      </c>
      <c r="B19" s="52" t="s">
        <v>577</v>
      </c>
      <c r="C19" s="52" t="s">
        <v>452</v>
      </c>
      <c r="D19" s="55" t="s">
        <v>457</v>
      </c>
      <c r="E19" s="56">
        <v>9.9368421052631592E-2</v>
      </c>
      <c r="F19" s="56">
        <v>25.903684210526322</v>
      </c>
      <c r="G19" s="56">
        <v>0.26184210526315788</v>
      </c>
      <c r="H19" s="56">
        <v>2.2631578947368419E-3</v>
      </c>
      <c r="I19" s="56">
        <v>0.10678947368421052</v>
      </c>
      <c r="J19" s="56">
        <v>19.663684210526313</v>
      </c>
      <c r="K19" s="56">
        <v>0.30557894736842106</v>
      </c>
      <c r="L19" s="56">
        <v>6.6473684210526338E-2</v>
      </c>
      <c r="M19" s="56">
        <v>1.5489473684210526</v>
      </c>
      <c r="N19" s="56">
        <v>52.465263157894732</v>
      </c>
      <c r="O19" s="56"/>
      <c r="P19" s="56">
        <v>100.42384210526315</v>
      </c>
      <c r="Q19" s="56">
        <v>18.226530995764115</v>
      </c>
      <c r="R19" s="56">
        <v>1.7567407028193671</v>
      </c>
      <c r="S19" s="56">
        <v>14.635583089195539</v>
      </c>
      <c r="T19" s="56">
        <v>202.93649785617592</v>
      </c>
      <c r="U19" s="56">
        <v>21.839984632833293</v>
      </c>
      <c r="V19" s="56">
        <v>1.4407180282599208</v>
      </c>
      <c r="W19" s="56">
        <v>7.2606024268849705</v>
      </c>
      <c r="X19" s="56">
        <v>45.591761735511227</v>
      </c>
      <c r="Y19" s="56">
        <v>5.8812790195438049</v>
      </c>
      <c r="Z19" s="56">
        <v>0.39382782040125214</v>
      </c>
      <c r="AA19" s="56"/>
    </row>
    <row r="20" spans="1:27" s="55" customFormat="1" x14ac:dyDescent="0.2">
      <c r="D20" s="55" t="s">
        <v>58</v>
      </c>
      <c r="E20" s="56"/>
      <c r="F20" s="56">
        <v>42.153181818181814</v>
      </c>
      <c r="G20" s="56"/>
      <c r="H20" s="56"/>
      <c r="I20" s="56"/>
      <c r="J20" s="56">
        <v>23.061818181818186</v>
      </c>
      <c r="K20" s="56"/>
      <c r="L20" s="56"/>
      <c r="M20" s="56">
        <v>9.1999999999999998E-2</v>
      </c>
      <c r="N20" s="56">
        <v>35.014545454545448</v>
      </c>
      <c r="O20" s="56">
        <v>0.86559090909090886</v>
      </c>
      <c r="P20" s="56">
        <v>101.18709090909091</v>
      </c>
      <c r="Q20" s="56"/>
      <c r="R20" s="56">
        <v>0.73799168920296265</v>
      </c>
      <c r="S20" s="56"/>
      <c r="T20" s="56"/>
      <c r="U20" s="56"/>
      <c r="V20" s="56">
        <v>1.2225525987196102</v>
      </c>
      <c r="W20" s="56"/>
      <c r="X20" s="56"/>
      <c r="Y20" s="56">
        <v>14.960114403117439</v>
      </c>
      <c r="Z20" s="56">
        <v>0.99542712322424687</v>
      </c>
      <c r="AA20" s="56">
        <v>5.5270523344464415</v>
      </c>
    </row>
    <row r="21" spans="1:27" s="55" customFormat="1" x14ac:dyDescent="0.2">
      <c r="E21" s="56"/>
      <c r="F21" s="56"/>
      <c r="G21" s="56"/>
      <c r="H21" s="56"/>
      <c r="I21" s="56"/>
      <c r="J21" s="56"/>
      <c r="K21" s="56"/>
      <c r="L21" s="56"/>
      <c r="M21" s="56"/>
      <c r="N21" s="56"/>
      <c r="O21" s="56"/>
      <c r="P21" s="56"/>
      <c r="Q21" s="56"/>
      <c r="R21" s="56"/>
      <c r="S21" s="56"/>
      <c r="T21" s="56"/>
      <c r="U21" s="56"/>
      <c r="V21" s="56"/>
      <c r="W21" s="56"/>
      <c r="X21" s="56"/>
      <c r="Y21" s="56"/>
      <c r="Z21" s="56"/>
      <c r="AA21" s="56"/>
    </row>
    <row r="22" spans="1:27" s="55" customFormat="1" ht="40" x14ac:dyDescent="0.2">
      <c r="A22" s="52" t="s">
        <v>455</v>
      </c>
      <c r="B22" s="52" t="s">
        <v>449</v>
      </c>
      <c r="C22" s="52" t="s">
        <v>452</v>
      </c>
      <c r="D22" s="55" t="s">
        <v>457</v>
      </c>
      <c r="E22" s="56">
        <v>9.9888888888888874E-2</v>
      </c>
      <c r="F22" s="56">
        <v>25.851111111111109</v>
      </c>
      <c r="G22" s="56">
        <v>0.27733333333333327</v>
      </c>
      <c r="H22" s="56">
        <v>1.1111111111111111E-3</v>
      </c>
      <c r="I22" s="56">
        <v>0.10744444444444444</v>
      </c>
      <c r="J22" s="56">
        <v>19.595555555555556</v>
      </c>
      <c r="K22" s="56">
        <v>0.31922222222222219</v>
      </c>
      <c r="L22" s="56">
        <v>7.1000000000000008E-2</v>
      </c>
      <c r="M22" s="56">
        <v>1.4474444444444443</v>
      </c>
      <c r="N22" s="56">
        <v>52.756666666666668</v>
      </c>
      <c r="O22" s="56"/>
      <c r="P22" s="56">
        <v>100.52655555555557</v>
      </c>
      <c r="Q22" s="56">
        <v>10.764220989737126</v>
      </c>
      <c r="R22" s="56">
        <v>0.98194111890590197</v>
      </c>
      <c r="S22" s="56">
        <v>16.014243743655797</v>
      </c>
      <c r="T22" s="56">
        <v>300.00000000000006</v>
      </c>
      <c r="U22" s="56">
        <v>14.085105846517333</v>
      </c>
      <c r="V22" s="56">
        <v>1.3060875150806892</v>
      </c>
      <c r="W22" s="56">
        <v>9.2740424550676739</v>
      </c>
      <c r="X22" s="56">
        <v>26.490482920850702</v>
      </c>
      <c r="Y22" s="56">
        <v>7.3904914079762802</v>
      </c>
      <c r="Z22" s="56">
        <v>0.44260925363627857</v>
      </c>
      <c r="AA22" s="56"/>
    </row>
    <row r="23" spans="1:27" s="55" customFormat="1" x14ac:dyDescent="0.2">
      <c r="D23" s="55" t="s">
        <v>58</v>
      </c>
      <c r="E23" s="56"/>
      <c r="F23" s="56">
        <v>43.072499999999998</v>
      </c>
      <c r="G23" s="56"/>
      <c r="H23" s="56"/>
      <c r="I23" s="56"/>
      <c r="J23" s="56">
        <v>22.3125</v>
      </c>
      <c r="K23" s="56"/>
      <c r="L23" s="56"/>
      <c r="M23" s="56">
        <v>7.6624999999999999E-2</v>
      </c>
      <c r="N23" s="56">
        <v>34.936250000000001</v>
      </c>
      <c r="O23" s="56">
        <v>0.98624999999999996</v>
      </c>
      <c r="P23" s="56">
        <v>101.38387499999999</v>
      </c>
      <c r="Q23" s="56"/>
      <c r="R23" s="56">
        <v>1.3767504629861751</v>
      </c>
      <c r="S23" s="56"/>
      <c r="T23" s="56"/>
      <c r="U23" s="56"/>
      <c r="V23" s="56">
        <v>1.3432032859484451</v>
      </c>
      <c r="W23" s="56"/>
      <c r="X23" s="56"/>
      <c r="Y23" s="56">
        <v>15.282268748620432</v>
      </c>
      <c r="Z23" s="56">
        <v>0.47378885695322037</v>
      </c>
      <c r="AA23" s="56">
        <v>2.7951130018186059</v>
      </c>
    </row>
    <row r="25" spans="1:27" x14ac:dyDescent="0.25">
      <c r="E25" s="51"/>
      <c r="F25" s="51"/>
      <c r="G25" s="51"/>
      <c r="H25" s="51"/>
      <c r="I25" s="51"/>
      <c r="J25" s="51"/>
      <c r="K25" s="51"/>
      <c r="L25" s="51"/>
      <c r="M25" s="51"/>
      <c r="N25" s="51"/>
      <c r="O25" s="51"/>
      <c r="P25" s="51"/>
      <c r="Q25" s="51"/>
      <c r="R25" s="51"/>
    </row>
  </sheetData>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B5D406-A7E2-244F-91A6-4972778B315D}">
  <dimension ref="A5:I13"/>
  <sheetViews>
    <sheetView workbookViewId="0">
      <selection activeCell="Q21" sqref="Q21"/>
    </sheetView>
  </sheetViews>
  <sheetFormatPr baseColWidth="10" defaultRowHeight="16" x14ac:dyDescent="0.2"/>
  <cols>
    <col min="1" max="1" width="29.1640625" style="193" customWidth="1"/>
    <col min="2" max="2" width="14.5" style="193" customWidth="1"/>
    <col min="3" max="16384" width="10.83203125" style="193"/>
  </cols>
  <sheetData>
    <row r="5" spans="1:9" x14ac:dyDescent="0.2">
      <c r="A5" s="194"/>
      <c r="B5" s="195" t="s">
        <v>713</v>
      </c>
      <c r="C5" s="195"/>
      <c r="D5" s="196" t="s">
        <v>704</v>
      </c>
      <c r="E5" s="195"/>
      <c r="F5" s="196" t="s">
        <v>705</v>
      </c>
      <c r="G5" s="195"/>
      <c r="H5" s="194"/>
      <c r="I5" s="194"/>
    </row>
    <row r="6" spans="1:9" x14ac:dyDescent="0.2">
      <c r="A6" s="194"/>
      <c r="B6" s="195" t="s">
        <v>706</v>
      </c>
      <c r="C6" s="195" t="s">
        <v>707</v>
      </c>
      <c r="D6" s="195" t="s">
        <v>706</v>
      </c>
      <c r="E6" s="195" t="s">
        <v>707</v>
      </c>
      <c r="F6" s="195" t="s">
        <v>706</v>
      </c>
      <c r="G6" s="195" t="s">
        <v>707</v>
      </c>
      <c r="H6" s="194"/>
      <c r="I6" s="194"/>
    </row>
    <row r="7" spans="1:9" x14ac:dyDescent="0.2">
      <c r="A7" s="194" t="s">
        <v>708</v>
      </c>
      <c r="B7" s="197">
        <v>2.4815883113560004</v>
      </c>
      <c r="C7" s="197">
        <v>1.3468090765016985</v>
      </c>
      <c r="D7" s="197">
        <v>6.3779485082666669</v>
      </c>
      <c r="E7" s="197">
        <v>0.34725207072731784</v>
      </c>
      <c r="F7" s="197">
        <v>1.4528034460146666</v>
      </c>
      <c r="G7" s="197">
        <v>0.23441829673451814</v>
      </c>
      <c r="H7" s="194"/>
      <c r="I7" s="194"/>
    </row>
    <row r="8" spans="1:9" x14ac:dyDescent="0.2">
      <c r="A8" s="194" t="s">
        <v>709</v>
      </c>
      <c r="B8" s="197">
        <v>4.5485114949999996</v>
      </c>
      <c r="C8" s="197">
        <v>0.93154506166663997</v>
      </c>
      <c r="D8" s="197">
        <v>7.3924759799999986</v>
      </c>
      <c r="E8" s="197">
        <v>0.50565648816878039</v>
      </c>
      <c r="F8" s="197">
        <v>3.7160260386666661</v>
      </c>
      <c r="G8" s="197">
        <v>0.24952645552033759</v>
      </c>
      <c r="H8" s="194"/>
      <c r="I8" s="194"/>
    </row>
    <row r="9" spans="1:9" x14ac:dyDescent="0.2">
      <c r="A9" s="194" t="s">
        <v>710</v>
      </c>
      <c r="B9" s="197">
        <v>2.2742396185849998</v>
      </c>
      <c r="C9" s="197">
        <v>0.66598188578259865</v>
      </c>
      <c r="D9" s="197">
        <v>1.9629490634361388</v>
      </c>
      <c r="E9" s="197">
        <v>0.26949413465425048</v>
      </c>
      <c r="F9" s="197">
        <v>1.9126723300780724</v>
      </c>
      <c r="G9" s="197">
        <v>0.46700554335087135</v>
      </c>
      <c r="H9" s="194"/>
      <c r="I9" s="194"/>
    </row>
    <row r="10" spans="1:9" x14ac:dyDescent="0.2">
      <c r="A10" s="194"/>
      <c r="B10" s="194"/>
      <c r="C10" s="194"/>
      <c r="D10" s="194"/>
      <c r="E10" s="194"/>
      <c r="F10" s="194"/>
      <c r="G10" s="198"/>
      <c r="H10" s="194"/>
      <c r="I10" s="194"/>
    </row>
    <row r="11" spans="1:9" x14ac:dyDescent="0.2">
      <c r="A11" s="195" t="s">
        <v>714</v>
      </c>
      <c r="B11" s="195"/>
      <c r="C11" s="194"/>
      <c r="D11" s="194"/>
      <c r="E11" s="194"/>
      <c r="F11" s="194"/>
      <c r="G11" s="194"/>
      <c r="H11" s="194"/>
      <c r="I11" s="194"/>
    </row>
    <row r="12" spans="1:9" x14ac:dyDescent="0.2">
      <c r="A12" s="195" t="s">
        <v>711</v>
      </c>
      <c r="B12" s="199">
        <v>1.9974130469306106</v>
      </c>
      <c r="C12" s="194"/>
      <c r="D12" s="194"/>
      <c r="E12" s="194"/>
      <c r="F12" s="194"/>
      <c r="G12" s="194"/>
      <c r="H12" s="194"/>
      <c r="I12" s="194"/>
    </row>
    <row r="13" spans="1:9" x14ac:dyDescent="0.2">
      <c r="A13" s="195" t="s">
        <v>712</v>
      </c>
      <c r="B13" s="199">
        <v>0.43233148060915094</v>
      </c>
      <c r="C13" s="194"/>
      <c r="D13" s="194"/>
      <c r="E13" s="194"/>
      <c r="F13" s="194"/>
      <c r="G13" s="194"/>
      <c r="H13" s="194"/>
      <c r="I13" s="194"/>
    </row>
  </sheetData>
  <pageMargins left="0.75" right="0.75" top="1" bottom="1" header="0.5" footer="0.5"/>
  <pageSetup orientation="portrait" horizontalDpi="4294967292" verticalDpi="4294967292"/>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F2A325-410F-AF43-8551-25CB776C5600}">
  <dimension ref="A1:BD51"/>
  <sheetViews>
    <sheetView zoomScale="132" workbookViewId="0">
      <pane xSplit="3" ySplit="4" topLeftCell="E15" activePane="bottomRight" state="frozen"/>
      <selection pane="topRight" activeCell="D1" sqref="D1"/>
      <selection pane="bottomLeft" activeCell="A3" sqref="A3"/>
      <selection pane="bottomRight" activeCell="J26" sqref="J26"/>
    </sheetView>
  </sheetViews>
  <sheetFormatPr baseColWidth="10" defaultColWidth="8.83203125" defaultRowHeight="16" x14ac:dyDescent="0.2"/>
  <cols>
    <col min="1" max="1" width="9.1640625" style="174" bestFit="1" customWidth="1"/>
    <col min="2" max="2" width="8.83203125" style="174"/>
    <col min="3" max="3" width="14" style="174" customWidth="1"/>
    <col min="4" max="22" width="9.1640625" style="174" bestFit="1" customWidth="1"/>
    <col min="23" max="23" width="16.6640625" style="174" customWidth="1"/>
    <col min="24" max="24" width="14.1640625" style="174" customWidth="1"/>
    <col min="25" max="25" width="15.1640625" style="174" customWidth="1"/>
    <col min="26" max="26" width="9.1640625" style="175" bestFit="1" customWidth="1"/>
    <col min="27" max="27" width="9.33203125" style="174" bestFit="1" customWidth="1"/>
    <col min="28" max="29" width="9.1640625" style="174" bestFit="1" customWidth="1"/>
    <col min="30" max="30" width="12.83203125" style="174" customWidth="1"/>
    <col min="31" max="32" width="9.1640625" style="174" bestFit="1" customWidth="1"/>
    <col min="33" max="33" width="13" style="174" customWidth="1"/>
    <col min="34" max="34" width="9.1640625" style="174" bestFit="1" customWidth="1"/>
    <col min="35" max="35" width="13.33203125" style="174" bestFit="1" customWidth="1"/>
    <col min="36" max="36" width="12.83203125" style="174" customWidth="1"/>
    <col min="37" max="37" width="9.1640625" style="174" bestFit="1" customWidth="1"/>
    <col min="38" max="43" width="8.83203125" style="174"/>
    <col min="44" max="49" width="9.1640625" style="174" bestFit="1" customWidth="1"/>
    <col min="50" max="50" width="8.83203125" style="174"/>
    <col min="51" max="51" width="14.1640625" style="176" customWidth="1"/>
    <col min="52" max="52" width="15.6640625" style="174" customWidth="1"/>
    <col min="53" max="53" width="8.83203125" style="176"/>
    <col min="54" max="54" width="12.1640625" style="174" customWidth="1"/>
    <col min="55" max="16384" width="8.83203125" style="174"/>
  </cols>
  <sheetData>
    <row r="1" spans="1:56" x14ac:dyDescent="0.2">
      <c r="A1" s="173" t="s">
        <v>578</v>
      </c>
    </row>
    <row r="2" spans="1:56" x14ac:dyDescent="0.2">
      <c r="A2" s="177" t="s">
        <v>579</v>
      </c>
    </row>
    <row r="3" spans="1:56" x14ac:dyDescent="0.2">
      <c r="A3" s="174" t="s">
        <v>580</v>
      </c>
    </row>
    <row r="4" spans="1:56" s="173" customFormat="1" x14ac:dyDescent="0.2">
      <c r="A4" s="173" t="s">
        <v>581</v>
      </c>
      <c r="B4" s="173" t="s">
        <v>582</v>
      </c>
      <c r="D4" s="173" t="s">
        <v>583</v>
      </c>
      <c r="E4" s="173" t="s">
        <v>584</v>
      </c>
      <c r="F4" s="173" t="s">
        <v>585</v>
      </c>
      <c r="G4" s="173" t="s">
        <v>586</v>
      </c>
      <c r="H4" s="173" t="s">
        <v>587</v>
      </c>
      <c r="I4" s="173" t="s">
        <v>588</v>
      </c>
      <c r="J4" s="173" t="s">
        <v>589</v>
      </c>
      <c r="K4" s="173" t="s">
        <v>590</v>
      </c>
      <c r="L4" s="173" t="s">
        <v>591</v>
      </c>
      <c r="M4" s="173" t="s">
        <v>592</v>
      </c>
      <c r="N4" s="173" t="s">
        <v>593</v>
      </c>
      <c r="O4" s="173" t="s">
        <v>594</v>
      </c>
      <c r="P4" s="173" t="s">
        <v>595</v>
      </c>
      <c r="Q4" s="173" t="s">
        <v>596</v>
      </c>
      <c r="R4" s="173" t="s">
        <v>597</v>
      </c>
      <c r="S4" s="173" t="s">
        <v>598</v>
      </c>
      <c r="T4" s="173" t="s">
        <v>599</v>
      </c>
      <c r="U4" s="173" t="s">
        <v>600</v>
      </c>
      <c r="V4" s="173" t="s">
        <v>601</v>
      </c>
      <c r="W4" s="173" t="s">
        <v>602</v>
      </c>
      <c r="X4" s="173" t="s">
        <v>603</v>
      </c>
      <c r="Y4" s="173" t="s">
        <v>604</v>
      </c>
      <c r="Z4" s="178" t="s">
        <v>605</v>
      </c>
      <c r="AA4" s="173" t="s">
        <v>606</v>
      </c>
      <c r="AB4" s="173" t="s">
        <v>607</v>
      </c>
      <c r="AC4" s="173" t="s">
        <v>608</v>
      </c>
      <c r="AD4" s="173" t="s">
        <v>609</v>
      </c>
      <c r="AE4" s="173" t="s">
        <v>610</v>
      </c>
      <c r="AF4" s="173" t="s">
        <v>611</v>
      </c>
      <c r="AG4" s="173" t="s">
        <v>612</v>
      </c>
      <c r="AH4" s="173" t="s">
        <v>613</v>
      </c>
      <c r="AI4" s="173" t="s">
        <v>614</v>
      </c>
      <c r="AJ4" s="173" t="s">
        <v>615</v>
      </c>
      <c r="AK4" s="173" t="s">
        <v>616</v>
      </c>
      <c r="AM4" s="173" t="s">
        <v>10</v>
      </c>
      <c r="AN4" s="173" t="s">
        <v>9</v>
      </c>
      <c r="AO4" s="173" t="s">
        <v>11</v>
      </c>
      <c r="AP4" s="173" t="s">
        <v>13</v>
      </c>
      <c r="AQ4" s="173" t="s">
        <v>14</v>
      </c>
      <c r="AR4" s="173" t="s">
        <v>617</v>
      </c>
      <c r="AS4" s="173" t="s">
        <v>618</v>
      </c>
      <c r="AT4" s="173" t="s">
        <v>619</v>
      </c>
      <c r="AU4" s="173" t="s">
        <v>620</v>
      </c>
      <c r="AV4" s="173" t="s">
        <v>621</v>
      </c>
      <c r="AW4" s="173" t="s">
        <v>622</v>
      </c>
      <c r="AX4" s="173" t="s">
        <v>623</v>
      </c>
      <c r="AY4" s="179" t="s">
        <v>624</v>
      </c>
      <c r="AZ4" s="173" t="s">
        <v>625</v>
      </c>
      <c r="BA4" s="179"/>
    </row>
    <row r="5" spans="1:56" x14ac:dyDescent="0.2">
      <c r="A5" s="174">
        <v>1</v>
      </c>
      <c r="B5" s="174" t="s">
        <v>626</v>
      </c>
      <c r="C5" s="174" t="s">
        <v>627</v>
      </c>
      <c r="D5" s="174">
        <v>-7046</v>
      </c>
      <c r="E5" s="174">
        <v>-4729</v>
      </c>
      <c r="F5" s="174">
        <v>3000</v>
      </c>
      <c r="G5" s="174">
        <v>5</v>
      </c>
      <c r="H5" s="174">
        <v>10</v>
      </c>
      <c r="I5" s="174">
        <v>198670</v>
      </c>
      <c r="J5" s="174">
        <v>195920</v>
      </c>
      <c r="K5" s="180">
        <v>8803.5</v>
      </c>
      <c r="L5" s="180">
        <v>1248.72</v>
      </c>
      <c r="M5" s="180">
        <v>429450</v>
      </c>
      <c r="N5" s="180">
        <v>60914.9</v>
      </c>
      <c r="O5" s="180">
        <v>274310</v>
      </c>
      <c r="P5" s="180">
        <v>38909.199999999997</v>
      </c>
      <c r="Q5" s="180">
        <v>1026800</v>
      </c>
      <c r="R5" s="180">
        <v>145645</v>
      </c>
      <c r="S5" s="180">
        <v>1501200</v>
      </c>
      <c r="T5" s="180">
        <v>212936</v>
      </c>
      <c r="U5" s="180">
        <v>71040</v>
      </c>
      <c r="V5" s="180">
        <v>10076.6</v>
      </c>
      <c r="W5" s="180">
        <v>8.5734000000000001E-3</v>
      </c>
      <c r="X5" s="180">
        <v>1.03</v>
      </c>
      <c r="Y5" s="180">
        <v>1.07</v>
      </c>
      <c r="Z5" s="181">
        <v>0.41822999999999999</v>
      </c>
      <c r="AA5" s="180">
        <v>0.47599999999999998</v>
      </c>
      <c r="AB5" s="180">
        <v>0.1817</v>
      </c>
      <c r="AC5" s="180">
        <v>0.26713999999999999</v>
      </c>
      <c r="AD5" s="180">
        <v>0.40400000000000003</v>
      </c>
      <c r="AE5" s="180">
        <v>0.21490000000000001</v>
      </c>
      <c r="AF5" s="180">
        <v>1.462</v>
      </c>
      <c r="AG5" s="180">
        <v>0.27300000000000002</v>
      </c>
      <c r="AH5" s="180">
        <v>0.12809999999999999</v>
      </c>
      <c r="AI5" s="180">
        <v>6.9182999999999995E-2</v>
      </c>
      <c r="AJ5" s="180">
        <v>0.60799999999999998</v>
      </c>
      <c r="AK5" s="180">
        <v>0.38790000000000002</v>
      </c>
      <c r="AL5" s="180">
        <f>AQ5/AI5</f>
        <v>766.08415362155449</v>
      </c>
      <c r="AM5" s="182">
        <v>165</v>
      </c>
      <c r="AN5" s="183">
        <v>0.17</v>
      </c>
      <c r="AO5" s="184">
        <v>95.385919999999999</v>
      </c>
      <c r="AP5" s="174">
        <v>950</v>
      </c>
      <c r="AQ5" s="184">
        <v>53</v>
      </c>
      <c r="AR5" s="176">
        <v>48.7</v>
      </c>
      <c r="AT5" s="180">
        <f>Z5*AR5/50</f>
        <v>0.40735601999999999</v>
      </c>
      <c r="AX5" s="180">
        <f>AT5-AVERAGE($AT$9:$AT$10)</f>
        <v>0.40708091670999996</v>
      </c>
    </row>
    <row r="6" spans="1:56" x14ac:dyDescent="0.2">
      <c r="A6" s="174">
        <v>2</v>
      </c>
      <c r="B6" s="174" t="s">
        <v>628</v>
      </c>
      <c r="C6" s="174" t="s">
        <v>627</v>
      </c>
      <c r="D6" s="174">
        <v>-7076</v>
      </c>
      <c r="E6" s="174">
        <v>-4729</v>
      </c>
      <c r="F6" s="174">
        <v>3000</v>
      </c>
      <c r="G6" s="174">
        <v>5</v>
      </c>
      <c r="H6" s="174">
        <v>10</v>
      </c>
      <c r="I6" s="174">
        <v>197190</v>
      </c>
      <c r="J6" s="174">
        <v>197570</v>
      </c>
      <c r="K6" s="180">
        <v>7827.4</v>
      </c>
      <c r="L6" s="180">
        <v>1110.27</v>
      </c>
      <c r="M6" s="180">
        <v>333620</v>
      </c>
      <c r="N6" s="180">
        <v>47322</v>
      </c>
      <c r="O6" s="180">
        <v>221360</v>
      </c>
      <c r="P6" s="180">
        <v>31398.6</v>
      </c>
      <c r="Q6" s="180">
        <v>870670</v>
      </c>
      <c r="R6" s="180">
        <v>123499</v>
      </c>
      <c r="S6" s="180">
        <v>1218400</v>
      </c>
      <c r="T6" s="180">
        <v>172823</v>
      </c>
      <c r="U6" s="180">
        <v>54153</v>
      </c>
      <c r="V6" s="180">
        <v>7681.28</v>
      </c>
      <c r="W6" s="180">
        <v>8.9900999999999991E-3</v>
      </c>
      <c r="X6" s="180">
        <v>1.24</v>
      </c>
      <c r="Y6" s="180">
        <v>1.135</v>
      </c>
      <c r="Z6" s="181">
        <v>0.38317000000000001</v>
      </c>
      <c r="AA6" s="180">
        <v>0.45300000000000001</v>
      </c>
      <c r="AB6" s="180">
        <v>0.2036</v>
      </c>
      <c r="AC6" s="180">
        <v>0.25424000000000002</v>
      </c>
      <c r="AD6" s="180">
        <v>0.40600000000000003</v>
      </c>
      <c r="AE6" s="180">
        <v>0.23799999999999999</v>
      </c>
      <c r="AF6" s="180">
        <v>1.3993</v>
      </c>
      <c r="AG6" s="180">
        <v>0.25600000000000001</v>
      </c>
      <c r="AH6" s="180">
        <v>0.14030000000000001</v>
      </c>
      <c r="AI6" s="180">
        <v>6.2198000000000003E-2</v>
      </c>
      <c r="AJ6" s="180">
        <v>0.63</v>
      </c>
      <c r="AK6" s="180">
        <v>0.44290000000000002</v>
      </c>
      <c r="AM6" s="182">
        <v>165</v>
      </c>
      <c r="AN6" s="183">
        <v>0.17</v>
      </c>
      <c r="AO6" s="184">
        <v>95.385919999999999</v>
      </c>
      <c r="AP6" s="174">
        <v>950</v>
      </c>
      <c r="AQ6" s="184">
        <v>53</v>
      </c>
      <c r="AR6" s="176">
        <v>48.7</v>
      </c>
      <c r="AT6" s="180">
        <f t="shared" ref="AT6:AT15" si="0">Z6*AR6/50</f>
        <v>0.37320758000000004</v>
      </c>
      <c r="AX6" s="180">
        <f>AT6-AVERAGE($AT$9:$AT$10)</f>
        <v>0.37293247671000002</v>
      </c>
    </row>
    <row r="7" spans="1:56" x14ac:dyDescent="0.2">
      <c r="A7" s="174">
        <v>3</v>
      </c>
      <c r="B7" s="174" t="s">
        <v>629</v>
      </c>
      <c r="C7" s="174" t="s">
        <v>627</v>
      </c>
      <c r="D7" s="174">
        <v>-7106</v>
      </c>
      <c r="E7" s="174">
        <v>-4729</v>
      </c>
      <c r="F7" s="174">
        <v>3000</v>
      </c>
      <c r="G7" s="174">
        <v>5</v>
      </c>
      <c r="H7" s="174">
        <v>10</v>
      </c>
      <c r="I7" s="174">
        <v>197910</v>
      </c>
      <c r="J7" s="174">
        <v>198520</v>
      </c>
      <c r="K7" s="180">
        <v>7358.3</v>
      </c>
      <c r="L7" s="180">
        <v>1043.73</v>
      </c>
      <c r="M7" s="180">
        <v>310610</v>
      </c>
      <c r="N7" s="180">
        <v>44058.2</v>
      </c>
      <c r="O7" s="180">
        <v>204230</v>
      </c>
      <c r="P7" s="180">
        <v>28968.799999999999</v>
      </c>
      <c r="Q7" s="180">
        <v>792460</v>
      </c>
      <c r="R7" s="180">
        <v>112406</v>
      </c>
      <c r="S7" s="180">
        <v>1105900</v>
      </c>
      <c r="T7" s="180">
        <v>156865</v>
      </c>
      <c r="U7" s="180">
        <v>48913</v>
      </c>
      <c r="V7" s="180">
        <v>6938.01</v>
      </c>
      <c r="W7" s="180">
        <v>9.2853999999999992E-3</v>
      </c>
      <c r="X7" s="180">
        <v>0.94099999999999995</v>
      </c>
      <c r="Y7" s="180">
        <v>1.171</v>
      </c>
      <c r="Z7" s="181">
        <v>0.39195999999999998</v>
      </c>
      <c r="AA7" s="180">
        <v>0.439</v>
      </c>
      <c r="AB7" s="180">
        <v>0.2117</v>
      </c>
      <c r="AC7" s="180">
        <v>0.25770999999999999</v>
      </c>
      <c r="AD7" s="180">
        <v>0.373</v>
      </c>
      <c r="AE7" s="180">
        <v>0.2482</v>
      </c>
      <c r="AF7" s="180">
        <v>1.3955</v>
      </c>
      <c r="AG7" s="180">
        <v>0.254</v>
      </c>
      <c r="AH7" s="180">
        <v>0.1472</v>
      </c>
      <c r="AI7" s="180">
        <v>6.1723E-2</v>
      </c>
      <c r="AJ7" s="180">
        <v>0.59499999999999997</v>
      </c>
      <c r="AK7" s="180">
        <v>0.46589999999999998</v>
      </c>
      <c r="AM7" s="182">
        <v>165</v>
      </c>
      <c r="AN7" s="183">
        <v>0.17</v>
      </c>
      <c r="AO7" s="184">
        <v>95.385919999999999</v>
      </c>
      <c r="AP7" s="174">
        <v>950</v>
      </c>
      <c r="AQ7" s="184">
        <v>53</v>
      </c>
      <c r="AR7" s="176">
        <v>48.7</v>
      </c>
      <c r="AT7" s="180">
        <f t="shared" si="0"/>
        <v>0.38176904</v>
      </c>
      <c r="AX7" s="180">
        <f>AT7-AVERAGE($AT$9:$AT$10)</f>
        <v>0.38149393670999998</v>
      </c>
      <c r="BB7" s="185" t="s">
        <v>630</v>
      </c>
      <c r="BC7" s="185">
        <f>AVERAGE(AZ14:AZ15,AZ38:AZ39)</f>
        <v>2.2742396185849998</v>
      </c>
      <c r="BD7" s="185" t="s">
        <v>631</v>
      </c>
    </row>
    <row r="8" spans="1:56" s="177" customFormat="1" x14ac:dyDescent="0.2">
      <c r="A8" s="177">
        <v>4</v>
      </c>
      <c r="B8" s="177" t="s">
        <v>632</v>
      </c>
      <c r="C8" s="177" t="s">
        <v>633</v>
      </c>
      <c r="D8" s="177">
        <v>-16778</v>
      </c>
      <c r="E8" s="177">
        <v>2524</v>
      </c>
      <c r="F8" s="177">
        <v>3000</v>
      </c>
      <c r="G8" s="177">
        <v>5</v>
      </c>
      <c r="H8" s="177">
        <v>10</v>
      </c>
      <c r="I8" s="177">
        <v>198960</v>
      </c>
      <c r="J8" s="177">
        <v>198040</v>
      </c>
      <c r="K8" s="186">
        <v>109</v>
      </c>
      <c r="L8" s="186">
        <v>15.461</v>
      </c>
      <c r="M8" s="186">
        <v>379</v>
      </c>
      <c r="N8" s="186">
        <v>53.758899999999997</v>
      </c>
      <c r="O8" s="186">
        <v>322</v>
      </c>
      <c r="P8" s="186">
        <v>45.6738</v>
      </c>
      <c r="Q8" s="186">
        <v>517130</v>
      </c>
      <c r="R8" s="186">
        <v>73351.8</v>
      </c>
      <c r="S8" s="186">
        <v>173</v>
      </c>
      <c r="T8" s="186">
        <v>24.539000000000001</v>
      </c>
      <c r="U8" s="186">
        <v>7</v>
      </c>
      <c r="V8" s="186">
        <v>0.99290800000000001</v>
      </c>
      <c r="W8" s="186">
        <v>2.1078000000000001E-4</v>
      </c>
      <c r="X8" s="186">
        <v>96.6</v>
      </c>
      <c r="Y8" s="186">
        <v>9.5790000000000006</v>
      </c>
      <c r="Z8" s="186">
        <v>7.3289999999999998E-4</v>
      </c>
      <c r="AA8" s="186">
        <v>88.1</v>
      </c>
      <c r="AB8" s="186">
        <v>5.1390000000000002</v>
      </c>
      <c r="AC8" s="186">
        <v>6.2266999999999997E-4</v>
      </c>
      <c r="AD8" s="186">
        <v>69.8</v>
      </c>
      <c r="AE8" s="186">
        <v>5.5750000000000002</v>
      </c>
      <c r="AF8" s="186">
        <v>3.3453999999999998E-4</v>
      </c>
      <c r="AG8" s="186">
        <v>85.2</v>
      </c>
      <c r="AH8" s="186">
        <v>7.6040000000000001</v>
      </c>
      <c r="AI8" s="186">
        <v>1.3536000000000001E-5</v>
      </c>
      <c r="AJ8" s="186">
        <v>35.4</v>
      </c>
      <c r="AK8" s="186">
        <v>37.799999999999997</v>
      </c>
      <c r="AR8" s="187">
        <v>42.7</v>
      </c>
      <c r="AT8" s="186">
        <f t="shared" si="0"/>
        <v>6.2589660000000001E-4</v>
      </c>
      <c r="AX8" s="186"/>
      <c r="AY8" s="187">
        <f>4499*AT8</f>
        <v>2.8159088034000002</v>
      </c>
      <c r="BA8" s="187"/>
      <c r="BB8" s="185" t="s">
        <v>634</v>
      </c>
      <c r="BC8" s="185">
        <f>STDEV(AZ14:AZ15,AZ38:AZ39)</f>
        <v>0.66598188578259865</v>
      </c>
      <c r="BD8" s="185"/>
    </row>
    <row r="9" spans="1:56" x14ac:dyDescent="0.2">
      <c r="A9" s="174">
        <v>5</v>
      </c>
      <c r="B9" s="174" t="s">
        <v>635</v>
      </c>
      <c r="C9" s="174" t="s">
        <v>633</v>
      </c>
      <c r="D9" s="174">
        <v>-16808</v>
      </c>
      <c r="E9" s="174">
        <v>2524</v>
      </c>
      <c r="F9" s="174">
        <v>3000</v>
      </c>
      <c r="G9" s="174">
        <v>5</v>
      </c>
      <c r="H9" s="174">
        <v>10</v>
      </c>
      <c r="I9" s="174">
        <v>201620</v>
      </c>
      <c r="J9" s="174">
        <v>198770</v>
      </c>
      <c r="K9" s="180">
        <v>29</v>
      </c>
      <c r="L9" s="180">
        <v>4.11348</v>
      </c>
      <c r="M9" s="180">
        <v>184</v>
      </c>
      <c r="N9" s="180">
        <v>26.099299999999999</v>
      </c>
      <c r="O9" s="180">
        <v>208</v>
      </c>
      <c r="P9" s="180">
        <v>29.503499999999999</v>
      </c>
      <c r="Q9" s="180">
        <v>587800</v>
      </c>
      <c r="R9" s="180">
        <v>83375.899999999994</v>
      </c>
      <c r="S9" s="180">
        <v>94</v>
      </c>
      <c r="T9" s="180">
        <v>13.333299999999999</v>
      </c>
      <c r="U9" s="180">
        <v>33</v>
      </c>
      <c r="V9" s="180">
        <v>4.6808500000000004</v>
      </c>
      <c r="W9" s="180">
        <v>4.9336999999999999E-5</v>
      </c>
      <c r="X9" s="180">
        <v>17.100000000000001</v>
      </c>
      <c r="Y9" s="180">
        <v>18.57</v>
      </c>
      <c r="Z9" s="181">
        <v>3.1303E-4</v>
      </c>
      <c r="AA9" s="180">
        <v>6.96</v>
      </c>
      <c r="AB9" s="180">
        <v>7.3730000000000002</v>
      </c>
      <c r="AC9" s="180">
        <v>3.5386E-4</v>
      </c>
      <c r="AD9" s="180">
        <v>6.14</v>
      </c>
      <c r="AE9" s="180">
        <v>6.9349999999999996</v>
      </c>
      <c r="AF9" s="180">
        <v>1.5992E-4</v>
      </c>
      <c r="AG9" s="180">
        <v>10.3</v>
      </c>
      <c r="AH9" s="180">
        <v>10.32</v>
      </c>
      <c r="AI9" s="180">
        <v>5.6141999999999999E-5</v>
      </c>
      <c r="AJ9" s="180">
        <v>17.100000000000001</v>
      </c>
      <c r="AK9" s="180">
        <v>17.41</v>
      </c>
      <c r="AN9" s="183">
        <v>0</v>
      </c>
      <c r="AR9" s="188">
        <v>42.7</v>
      </c>
      <c r="AT9" s="180">
        <f t="shared" si="0"/>
        <v>2.6732762000000005E-4</v>
      </c>
      <c r="AX9" s="180"/>
      <c r="AY9" s="188">
        <f t="shared" ref="AY9:AY10" si="1">4499*AT9</f>
        <v>1.2027069623800002</v>
      </c>
    </row>
    <row r="10" spans="1:56" x14ac:dyDescent="0.2">
      <c r="A10" s="174">
        <v>6</v>
      </c>
      <c r="B10" s="174" t="s">
        <v>636</v>
      </c>
      <c r="C10" s="174" t="s">
        <v>633</v>
      </c>
      <c r="D10" s="174">
        <v>-16838</v>
      </c>
      <c r="E10" s="174">
        <v>2524</v>
      </c>
      <c r="F10" s="174">
        <v>3000</v>
      </c>
      <c r="G10" s="174">
        <v>5</v>
      </c>
      <c r="H10" s="174">
        <v>10</v>
      </c>
      <c r="I10" s="174">
        <v>198690</v>
      </c>
      <c r="J10" s="174">
        <v>198920</v>
      </c>
      <c r="K10" s="180">
        <v>27</v>
      </c>
      <c r="L10" s="180">
        <v>3.82979</v>
      </c>
      <c r="M10" s="180">
        <v>178</v>
      </c>
      <c r="N10" s="180">
        <v>25.248200000000001</v>
      </c>
      <c r="O10" s="180">
        <v>194</v>
      </c>
      <c r="P10" s="180">
        <v>27.517700000000001</v>
      </c>
      <c r="Q10" s="180">
        <v>537380</v>
      </c>
      <c r="R10" s="180">
        <v>76224.100000000006</v>
      </c>
      <c r="S10" s="180">
        <v>88</v>
      </c>
      <c r="T10" s="180">
        <v>12.4823</v>
      </c>
      <c r="U10" s="180">
        <v>30</v>
      </c>
      <c r="V10" s="180">
        <v>4.2553200000000002</v>
      </c>
      <c r="W10" s="180">
        <v>5.0244000000000002E-5</v>
      </c>
      <c r="X10" s="180">
        <v>23.1</v>
      </c>
      <c r="Y10" s="180">
        <v>19.25</v>
      </c>
      <c r="Z10" s="181">
        <v>3.3124000000000001E-4</v>
      </c>
      <c r="AA10" s="180">
        <v>8.32</v>
      </c>
      <c r="AB10" s="180">
        <v>7.4969999999999999</v>
      </c>
      <c r="AC10" s="180">
        <v>3.6100999999999999E-4</v>
      </c>
      <c r="AD10" s="180">
        <v>7.94</v>
      </c>
      <c r="AE10" s="180">
        <v>7.181</v>
      </c>
      <c r="AF10" s="180">
        <v>1.6375999999999999E-4</v>
      </c>
      <c r="AG10" s="180">
        <v>11.1</v>
      </c>
      <c r="AH10" s="180">
        <v>10.66</v>
      </c>
      <c r="AI10" s="180">
        <v>5.5825999999999997E-5</v>
      </c>
      <c r="AJ10" s="180">
        <v>17.899999999999999</v>
      </c>
      <c r="AK10" s="180">
        <v>18.260000000000002</v>
      </c>
      <c r="AN10" s="183">
        <v>0</v>
      </c>
      <c r="AR10" s="176">
        <v>42.7</v>
      </c>
      <c r="AT10" s="180">
        <f t="shared" si="0"/>
        <v>2.8287896000000004E-4</v>
      </c>
      <c r="AX10" s="180"/>
      <c r="AY10" s="188">
        <f t="shared" si="1"/>
        <v>1.2726724410400001</v>
      </c>
    </row>
    <row r="11" spans="1:56" s="177" customFormat="1" x14ac:dyDescent="0.2">
      <c r="A11" s="177">
        <v>13</v>
      </c>
      <c r="B11" s="177" t="s">
        <v>637</v>
      </c>
      <c r="C11" s="177" t="s">
        <v>421</v>
      </c>
      <c r="D11" s="177">
        <v>-16566</v>
      </c>
      <c r="E11" s="177">
        <v>-1411</v>
      </c>
      <c r="F11" s="177">
        <v>3300</v>
      </c>
      <c r="G11" s="177">
        <v>5</v>
      </c>
      <c r="H11" s="177">
        <v>10</v>
      </c>
      <c r="I11" s="177">
        <v>202480</v>
      </c>
      <c r="J11" s="177">
        <v>201970</v>
      </c>
      <c r="K11" s="186">
        <v>66</v>
      </c>
      <c r="L11" s="186">
        <v>9.3617000000000008</v>
      </c>
      <c r="M11" s="186">
        <v>0</v>
      </c>
      <c r="N11" s="186">
        <v>0</v>
      </c>
      <c r="O11" s="186">
        <v>81</v>
      </c>
      <c r="P11" s="186">
        <v>11.4894</v>
      </c>
      <c r="Q11" s="186">
        <v>369390</v>
      </c>
      <c r="R11" s="186">
        <v>52395.7</v>
      </c>
      <c r="S11" s="186">
        <v>118380</v>
      </c>
      <c r="T11" s="186">
        <v>16791.5</v>
      </c>
      <c r="U11" s="186">
        <v>8</v>
      </c>
      <c r="V11" s="186">
        <v>1.1347499999999999</v>
      </c>
      <c r="W11" s="186">
        <v>1.7867E-4</v>
      </c>
      <c r="X11" s="186">
        <v>12.3</v>
      </c>
      <c r="Y11" s="186">
        <v>12.31</v>
      </c>
      <c r="Z11" s="186">
        <v>0</v>
      </c>
      <c r="AA11" s="186">
        <v>12.3</v>
      </c>
      <c r="AB11" s="186">
        <v>1</v>
      </c>
      <c r="AC11" s="186">
        <v>2.1928E-4</v>
      </c>
      <c r="AD11" s="186">
        <v>11.8</v>
      </c>
      <c r="AE11" s="186">
        <v>11.11</v>
      </c>
      <c r="AF11" s="186">
        <v>0.32047999999999999</v>
      </c>
      <c r="AG11" s="186">
        <v>4.33</v>
      </c>
      <c r="AH11" s="186">
        <v>0.33400000000000002</v>
      </c>
      <c r="AI11" s="186">
        <v>2.1656999999999999E-5</v>
      </c>
      <c r="AJ11" s="186">
        <v>36.799999999999997</v>
      </c>
      <c r="AK11" s="186">
        <v>35.36</v>
      </c>
      <c r="AR11" s="177">
        <v>100</v>
      </c>
      <c r="AT11" s="186"/>
      <c r="AX11" s="186"/>
      <c r="AY11" s="187"/>
      <c r="BA11" s="187"/>
    </row>
    <row r="12" spans="1:56" s="177" customFormat="1" x14ac:dyDescent="0.2">
      <c r="A12" s="177">
        <v>14</v>
      </c>
      <c r="B12" s="177" t="s">
        <v>638</v>
      </c>
      <c r="C12" s="177" t="s">
        <v>421</v>
      </c>
      <c r="D12" s="177">
        <v>-16596</v>
      </c>
      <c r="E12" s="177">
        <v>-1411</v>
      </c>
      <c r="F12" s="177">
        <v>3300</v>
      </c>
      <c r="G12" s="177">
        <v>5</v>
      </c>
      <c r="H12" s="177">
        <v>10</v>
      </c>
      <c r="I12" s="177">
        <v>201790</v>
      </c>
      <c r="J12" s="177">
        <v>201590</v>
      </c>
      <c r="K12" s="186">
        <v>57</v>
      </c>
      <c r="L12" s="186">
        <v>8.0851100000000002</v>
      </c>
      <c r="M12" s="186">
        <v>0</v>
      </c>
      <c r="N12" s="186">
        <v>0</v>
      </c>
      <c r="O12" s="186">
        <v>102</v>
      </c>
      <c r="P12" s="186">
        <v>14.4681</v>
      </c>
      <c r="Q12" s="186">
        <v>436070</v>
      </c>
      <c r="R12" s="186">
        <v>61853.9</v>
      </c>
      <c r="S12" s="186">
        <v>138920</v>
      </c>
      <c r="T12" s="186">
        <v>19705</v>
      </c>
      <c r="U12" s="186">
        <v>8</v>
      </c>
      <c r="V12" s="186">
        <v>1.1347499999999999</v>
      </c>
      <c r="W12" s="186">
        <v>1.3071E-4</v>
      </c>
      <c r="X12" s="186">
        <v>13.1</v>
      </c>
      <c r="Y12" s="186">
        <v>13.25</v>
      </c>
      <c r="Z12" s="186">
        <v>0</v>
      </c>
      <c r="AA12" s="186">
        <v>13.1</v>
      </c>
      <c r="AB12" s="186">
        <v>1</v>
      </c>
      <c r="AC12" s="186">
        <v>2.3390999999999999E-4</v>
      </c>
      <c r="AD12" s="186">
        <v>10.6</v>
      </c>
      <c r="AE12" s="186">
        <v>9.9030000000000005</v>
      </c>
      <c r="AF12" s="186">
        <v>0.31856000000000001</v>
      </c>
      <c r="AG12" s="186">
        <v>3.97</v>
      </c>
      <c r="AH12" s="186">
        <v>0.30809999999999998</v>
      </c>
      <c r="AI12" s="186">
        <v>1.8346E-5</v>
      </c>
      <c r="AJ12" s="186">
        <v>37.799999999999997</v>
      </c>
      <c r="AK12" s="186">
        <v>35.36</v>
      </c>
      <c r="AR12" s="177">
        <v>100</v>
      </c>
      <c r="AT12" s="186"/>
      <c r="AX12" s="186"/>
      <c r="AY12" s="187"/>
      <c r="BA12" s="187"/>
    </row>
    <row r="13" spans="1:56" s="177" customFormat="1" x14ac:dyDescent="0.2">
      <c r="A13" s="177">
        <v>15</v>
      </c>
      <c r="B13" s="177" t="s">
        <v>639</v>
      </c>
      <c r="C13" s="177" t="s">
        <v>421</v>
      </c>
      <c r="D13" s="177">
        <v>-16596</v>
      </c>
      <c r="E13" s="177">
        <v>-1381</v>
      </c>
      <c r="F13" s="177">
        <v>3300</v>
      </c>
      <c r="G13" s="177">
        <v>5</v>
      </c>
      <c r="H13" s="177">
        <v>10</v>
      </c>
      <c r="I13" s="177">
        <v>204590</v>
      </c>
      <c r="J13" s="177">
        <v>201860</v>
      </c>
      <c r="K13" s="186">
        <v>62</v>
      </c>
      <c r="L13" s="186">
        <v>8.7899999999999991</v>
      </c>
      <c r="M13" s="186">
        <v>311</v>
      </c>
      <c r="N13" s="186">
        <v>44.1</v>
      </c>
      <c r="O13" s="186">
        <v>115</v>
      </c>
      <c r="P13" s="186">
        <v>16.3</v>
      </c>
      <c r="Q13" s="186">
        <v>490000</v>
      </c>
      <c r="R13" s="186">
        <v>69500</v>
      </c>
      <c r="S13" s="186">
        <v>41</v>
      </c>
      <c r="T13" s="186">
        <v>5.82</v>
      </c>
      <c r="U13" s="186">
        <v>809000</v>
      </c>
      <c r="V13" s="186">
        <v>115000</v>
      </c>
      <c r="W13" s="186">
        <v>1.27E-4</v>
      </c>
      <c r="X13" s="186">
        <v>11.6</v>
      </c>
      <c r="Y13" s="186">
        <v>12.7</v>
      </c>
      <c r="Z13" s="186">
        <v>6.3500000000000004E-4</v>
      </c>
      <c r="AA13" s="186">
        <v>5.63</v>
      </c>
      <c r="AB13" s="186">
        <v>5.67</v>
      </c>
      <c r="AC13" s="186">
        <v>2.3499999999999999E-4</v>
      </c>
      <c r="AD13" s="186">
        <v>8.23</v>
      </c>
      <c r="AE13" s="186">
        <v>9.33</v>
      </c>
      <c r="AF13" s="186">
        <v>8.3700000000000002E-5</v>
      </c>
      <c r="AG13" s="186">
        <v>13.7</v>
      </c>
      <c r="AH13" s="186">
        <v>15.6</v>
      </c>
      <c r="AI13" s="186">
        <v>1.65</v>
      </c>
      <c r="AJ13" s="186">
        <v>0.39500000000000002</v>
      </c>
      <c r="AK13" s="186">
        <v>0.18099999999999999</v>
      </c>
      <c r="AR13" s="177">
        <v>100</v>
      </c>
      <c r="AT13" s="186">
        <f t="shared" si="0"/>
        <v>1.2700000000000001E-3</v>
      </c>
      <c r="AX13" s="186">
        <f>AT13-AVERAGE($AT$9:$AT$10)</f>
        <v>9.9489671000000009E-4</v>
      </c>
      <c r="AY13" s="187">
        <f t="shared" ref="AY13:AY15" si="2">4499*AT13</f>
        <v>5.71373</v>
      </c>
      <c r="AZ13" s="187">
        <f>AX13*4499</f>
        <v>4.4760402982900001</v>
      </c>
    </row>
    <row r="14" spans="1:56" x14ac:dyDescent="0.2">
      <c r="A14" s="174">
        <v>16</v>
      </c>
      <c r="B14" s="174" t="s">
        <v>640</v>
      </c>
      <c r="C14" s="174" t="s">
        <v>421</v>
      </c>
      <c r="D14" s="174">
        <v>-16626</v>
      </c>
      <c r="E14" s="174">
        <v>-1381</v>
      </c>
      <c r="F14" s="174">
        <v>3000</v>
      </c>
      <c r="G14" s="174">
        <v>5</v>
      </c>
      <c r="H14" s="174">
        <v>10</v>
      </c>
      <c r="I14" s="174">
        <v>201690</v>
      </c>
      <c r="J14" s="174">
        <v>201230</v>
      </c>
      <c r="K14" s="180">
        <v>11</v>
      </c>
      <c r="L14" s="180">
        <v>1.5602799999999999</v>
      </c>
      <c r="M14" s="180">
        <v>349</v>
      </c>
      <c r="N14" s="180">
        <v>49.503500000000003</v>
      </c>
      <c r="O14" s="180">
        <v>158</v>
      </c>
      <c r="P14" s="180">
        <v>22.411300000000001</v>
      </c>
      <c r="Q14" s="180">
        <v>706580</v>
      </c>
      <c r="R14" s="180">
        <v>100224</v>
      </c>
      <c r="S14" s="180">
        <v>61</v>
      </c>
      <c r="T14" s="180">
        <v>8.6524800000000006</v>
      </c>
      <c r="U14" s="180">
        <v>1105100</v>
      </c>
      <c r="V14" s="180">
        <v>156752</v>
      </c>
      <c r="W14" s="180">
        <v>1.5568000000000001E-5</v>
      </c>
      <c r="X14" s="180">
        <v>32.700000000000003</v>
      </c>
      <c r="Y14" s="180">
        <v>30.15</v>
      </c>
      <c r="Z14" s="181">
        <v>4.9392999999999996E-4</v>
      </c>
      <c r="AA14" s="180">
        <v>10.199999999999999</v>
      </c>
      <c r="AB14" s="180">
        <v>5.3540000000000001</v>
      </c>
      <c r="AC14" s="180">
        <v>2.2361000000000001E-4</v>
      </c>
      <c r="AD14" s="180">
        <v>8.19</v>
      </c>
      <c r="AE14" s="180">
        <v>7.9560000000000004</v>
      </c>
      <c r="AF14" s="180">
        <v>8.6331999999999999E-5</v>
      </c>
      <c r="AG14" s="180">
        <v>24.8</v>
      </c>
      <c r="AH14" s="180">
        <v>12.8</v>
      </c>
      <c r="AI14" s="180">
        <v>1.5640000000000001</v>
      </c>
      <c r="AJ14" s="180">
        <v>0.44400000000000001</v>
      </c>
      <c r="AK14" s="180">
        <v>0.15229999999999999</v>
      </c>
      <c r="AR14" s="174">
        <v>100</v>
      </c>
      <c r="AT14" s="180">
        <f t="shared" si="0"/>
        <v>9.8785999999999991E-4</v>
      </c>
      <c r="AX14" s="180">
        <f>AT14-AVERAGE($AT$9:$AT$10)</f>
        <v>7.1275670999999992E-4</v>
      </c>
      <c r="AY14" s="188">
        <f t="shared" si="2"/>
        <v>4.4443821399999992</v>
      </c>
      <c r="AZ14" s="176">
        <f>AX14*4499</f>
        <v>3.2066924382899997</v>
      </c>
    </row>
    <row r="15" spans="1:56" x14ac:dyDescent="0.2">
      <c r="A15" s="174">
        <v>17</v>
      </c>
      <c r="B15" s="174" t="s">
        <v>641</v>
      </c>
      <c r="C15" s="174" t="s">
        <v>421</v>
      </c>
      <c r="D15" s="174">
        <v>-16626</v>
      </c>
      <c r="E15" s="174">
        <v>-1411</v>
      </c>
      <c r="F15" s="174">
        <v>3000</v>
      </c>
      <c r="G15" s="174">
        <v>5</v>
      </c>
      <c r="H15" s="174">
        <v>10</v>
      </c>
      <c r="I15" s="174">
        <v>201680</v>
      </c>
      <c r="J15" s="174">
        <v>202380</v>
      </c>
      <c r="K15" s="180">
        <v>13</v>
      </c>
      <c r="L15" s="180">
        <v>1.8439700000000001</v>
      </c>
      <c r="M15" s="180">
        <v>238</v>
      </c>
      <c r="N15" s="180">
        <v>33.758899999999997</v>
      </c>
      <c r="O15" s="180">
        <v>133</v>
      </c>
      <c r="P15" s="180">
        <v>18.865200000000002</v>
      </c>
      <c r="Q15" s="180">
        <v>647160</v>
      </c>
      <c r="R15" s="180">
        <v>91795.7</v>
      </c>
      <c r="S15" s="180">
        <v>44</v>
      </c>
      <c r="T15" s="180">
        <v>6.2411300000000001</v>
      </c>
      <c r="U15" s="180">
        <v>991860</v>
      </c>
      <c r="V15" s="180">
        <v>140689</v>
      </c>
      <c r="W15" s="180">
        <v>2.0088000000000001E-5</v>
      </c>
      <c r="X15" s="180">
        <v>26.7</v>
      </c>
      <c r="Y15" s="180">
        <v>27.74</v>
      </c>
      <c r="Z15" s="181">
        <v>3.6776000000000002E-4</v>
      </c>
      <c r="AA15" s="180">
        <v>6.79</v>
      </c>
      <c r="AB15" s="180">
        <v>6.4829999999999997</v>
      </c>
      <c r="AC15" s="180">
        <v>2.0551E-4</v>
      </c>
      <c r="AD15" s="180">
        <v>8.6999999999999993</v>
      </c>
      <c r="AE15" s="180">
        <v>8.6720000000000006</v>
      </c>
      <c r="AF15" s="180">
        <v>6.7990000000000005E-5</v>
      </c>
      <c r="AG15" s="180">
        <v>14.6</v>
      </c>
      <c r="AH15" s="180">
        <v>15.08</v>
      </c>
      <c r="AI15" s="180">
        <v>1.5326</v>
      </c>
      <c r="AJ15" s="180">
        <v>0.27</v>
      </c>
      <c r="AK15" s="180">
        <v>0.1598</v>
      </c>
      <c r="AR15" s="174">
        <v>100</v>
      </c>
      <c r="AT15" s="180">
        <f t="shared" si="0"/>
        <v>7.3552000000000003E-4</v>
      </c>
      <c r="AX15" s="180">
        <f>AT15-AVERAGE($AT$9:$AT$10)</f>
        <v>4.6041670999999999E-4</v>
      </c>
      <c r="AY15" s="188">
        <f t="shared" si="2"/>
        <v>3.3091044800000002</v>
      </c>
      <c r="AZ15" s="176">
        <f>AX15*4499</f>
        <v>2.0714147782899999</v>
      </c>
    </row>
    <row r="16" spans="1:56" x14ac:dyDescent="0.2">
      <c r="K16" s="180"/>
      <c r="L16" s="180"/>
      <c r="M16" s="180"/>
      <c r="N16" s="180"/>
      <c r="O16" s="180"/>
      <c r="P16" s="180"/>
      <c r="Q16" s="180"/>
      <c r="R16" s="180"/>
      <c r="S16" s="180"/>
      <c r="T16" s="180"/>
      <c r="U16" s="180"/>
      <c r="V16" s="180"/>
      <c r="W16" s="180"/>
      <c r="X16" s="180"/>
      <c r="Y16" s="180"/>
      <c r="Z16" s="181"/>
      <c r="AA16" s="180"/>
      <c r="AB16" s="180"/>
      <c r="AC16" s="180"/>
      <c r="AD16" s="180"/>
      <c r="AE16" s="180"/>
      <c r="AF16" s="180"/>
      <c r="AG16" s="180"/>
      <c r="AH16" s="180"/>
      <c r="AI16" s="180"/>
      <c r="AJ16" s="180"/>
      <c r="AK16" s="180"/>
      <c r="AT16" s="180"/>
      <c r="AX16" s="180"/>
    </row>
    <row r="17" spans="1:53" x14ac:dyDescent="0.2">
      <c r="A17" s="174">
        <v>1</v>
      </c>
      <c r="B17" s="174" t="s">
        <v>642</v>
      </c>
      <c r="C17" s="174" t="s">
        <v>643</v>
      </c>
      <c r="D17" s="174">
        <v>-14536</v>
      </c>
      <c r="E17" s="174">
        <v>5766</v>
      </c>
      <c r="F17" s="174">
        <v>3000</v>
      </c>
      <c r="G17" s="174">
        <v>5</v>
      </c>
      <c r="H17" s="174">
        <v>10</v>
      </c>
      <c r="I17" s="174">
        <v>191100</v>
      </c>
      <c r="J17" s="174">
        <v>191690</v>
      </c>
      <c r="K17" s="180">
        <v>4264.1000000000004</v>
      </c>
      <c r="L17" s="180">
        <v>604.83699999999999</v>
      </c>
      <c r="M17" s="180">
        <v>1622900</v>
      </c>
      <c r="N17" s="180">
        <v>230199</v>
      </c>
      <c r="O17" s="180">
        <v>1539800</v>
      </c>
      <c r="P17" s="180">
        <v>218411</v>
      </c>
      <c r="Q17" s="180">
        <v>712230</v>
      </c>
      <c r="R17" s="180">
        <v>101026</v>
      </c>
      <c r="S17" s="180">
        <v>1751100</v>
      </c>
      <c r="T17" s="180">
        <v>248383</v>
      </c>
      <c r="U17" s="180">
        <v>3091400</v>
      </c>
      <c r="V17" s="180">
        <v>438496</v>
      </c>
      <c r="W17" s="180">
        <v>5.9870000000000001E-3</v>
      </c>
      <c r="X17" s="180">
        <v>1.59</v>
      </c>
      <c r="Y17" s="180">
        <v>1.536</v>
      </c>
      <c r="Z17" s="181">
        <v>2.2786</v>
      </c>
      <c r="AA17" s="180">
        <v>0.246</v>
      </c>
      <c r="AB17" s="180">
        <v>0.1421</v>
      </c>
      <c r="AC17" s="180">
        <v>2.1619999999999999</v>
      </c>
      <c r="AD17" s="180">
        <v>0.40899999999999997</v>
      </c>
      <c r="AE17" s="180">
        <v>0.14330000000000001</v>
      </c>
      <c r="AF17" s="180">
        <v>2.4586000000000001</v>
      </c>
      <c r="AG17" s="180">
        <v>0.29099999999999998</v>
      </c>
      <c r="AH17" s="180">
        <v>0.14050000000000001</v>
      </c>
      <c r="AI17" s="180">
        <v>4.3403999999999998</v>
      </c>
      <c r="AJ17" s="180">
        <v>0.29399999999999998</v>
      </c>
      <c r="AK17" s="180">
        <v>0.13139999999999999</v>
      </c>
      <c r="AM17" s="174">
        <v>123</v>
      </c>
      <c r="AN17" s="176">
        <v>1</v>
      </c>
      <c r="AO17" s="174">
        <v>975</v>
      </c>
      <c r="AP17" s="174">
        <v>1566</v>
      </c>
      <c r="AQ17" s="174">
        <v>2914</v>
      </c>
      <c r="AR17" s="176">
        <v>56.67</v>
      </c>
      <c r="AS17" s="180">
        <f>W17*AR17/50</f>
        <v>6.7856658E-3</v>
      </c>
      <c r="AT17" s="180">
        <f>Z17*AR17/50</f>
        <v>2.5825652400000001</v>
      </c>
      <c r="AU17" s="180">
        <f>AC17*AR17/50</f>
        <v>2.4504107999999998</v>
      </c>
      <c r="AV17" s="180">
        <f>AF17*AR17/50</f>
        <v>2.7865772400000002</v>
      </c>
      <c r="AW17" s="180">
        <f>AI17*AR17/50</f>
        <v>4.9194093600000004</v>
      </c>
      <c r="AX17" s="180">
        <f t="shared" ref="AX17:AX45" si="3">AT17-AVERAGE($AT$46:$AT$48)</f>
        <v>2.5818293311200002</v>
      </c>
    </row>
    <row r="18" spans="1:53" x14ac:dyDescent="0.2">
      <c r="A18" s="174">
        <v>2</v>
      </c>
      <c r="B18" s="174" t="s">
        <v>644</v>
      </c>
      <c r="C18" s="174" t="s">
        <v>643</v>
      </c>
      <c r="D18" s="174">
        <v>-14561</v>
      </c>
      <c r="E18" s="174">
        <v>5766</v>
      </c>
      <c r="F18" s="174">
        <v>3000</v>
      </c>
      <c r="G18" s="174">
        <v>5</v>
      </c>
      <c r="H18" s="174">
        <v>10</v>
      </c>
      <c r="I18" s="174">
        <v>191520</v>
      </c>
      <c r="J18" s="174">
        <v>191960</v>
      </c>
      <c r="K18" s="180">
        <v>5938.2</v>
      </c>
      <c r="L18" s="180">
        <v>842.298</v>
      </c>
      <c r="M18" s="180">
        <v>1902700</v>
      </c>
      <c r="N18" s="180">
        <v>269887</v>
      </c>
      <c r="O18" s="180">
        <v>1837900</v>
      </c>
      <c r="P18" s="180">
        <v>260695</v>
      </c>
      <c r="Q18" s="180">
        <v>828640</v>
      </c>
      <c r="R18" s="180">
        <v>117538</v>
      </c>
      <c r="S18" s="180">
        <v>2024400</v>
      </c>
      <c r="T18" s="180">
        <v>287149</v>
      </c>
      <c r="U18" s="180">
        <v>3431100</v>
      </c>
      <c r="V18" s="180">
        <v>486681</v>
      </c>
      <c r="W18" s="180">
        <v>7.1662000000000002E-3</v>
      </c>
      <c r="X18" s="180">
        <v>1.52</v>
      </c>
      <c r="Y18" s="180">
        <v>1.302</v>
      </c>
      <c r="Z18" s="181">
        <v>2.2961</v>
      </c>
      <c r="AA18" s="180">
        <v>0.377</v>
      </c>
      <c r="AB18" s="180">
        <v>0.13159999999999999</v>
      </c>
      <c r="AC18" s="180">
        <v>2.218</v>
      </c>
      <c r="AD18" s="180">
        <v>0.34499999999999997</v>
      </c>
      <c r="AE18" s="180">
        <v>0.1323</v>
      </c>
      <c r="AF18" s="180">
        <v>2.4430000000000001</v>
      </c>
      <c r="AG18" s="180">
        <v>0.247</v>
      </c>
      <c r="AH18" s="180">
        <v>0.13039999999999999</v>
      </c>
      <c r="AI18" s="180">
        <v>4.1406000000000001</v>
      </c>
      <c r="AJ18" s="180">
        <v>0.42499999999999999</v>
      </c>
      <c r="AK18" s="180">
        <v>0.12239999999999999</v>
      </c>
      <c r="AM18" s="174">
        <v>123</v>
      </c>
      <c r="AN18" s="176">
        <v>1</v>
      </c>
      <c r="AO18" s="174">
        <v>975</v>
      </c>
      <c r="AP18" s="174">
        <v>1566</v>
      </c>
      <c r="AQ18" s="174">
        <v>2914</v>
      </c>
      <c r="AR18" s="176">
        <v>56.67</v>
      </c>
      <c r="AS18" s="180">
        <f t="shared" ref="AS18:AS48" si="4">W18*AR18/50</f>
        <v>8.1221710800000006E-3</v>
      </c>
      <c r="AT18" s="180">
        <f t="shared" ref="AT18:AT48" si="5">Z18*AR18/50</f>
        <v>2.6023997400000001</v>
      </c>
      <c r="AU18" s="180">
        <f t="shared" ref="AU18:AU45" si="6">AC18*AR18/50</f>
        <v>2.5138812000000001</v>
      </c>
      <c r="AV18" s="180">
        <f t="shared" ref="AV18:AV45" si="7">AF18*AR18/50</f>
        <v>2.7688962000000004</v>
      </c>
      <c r="AW18" s="180">
        <f t="shared" ref="AW18:AW45" si="8">AI18*AR18/50</f>
        <v>4.6929560400000003</v>
      </c>
      <c r="AX18" s="180">
        <f t="shared" si="3"/>
        <v>2.6016638311200002</v>
      </c>
    </row>
    <row r="19" spans="1:53" x14ac:dyDescent="0.2">
      <c r="A19" s="174">
        <v>3</v>
      </c>
      <c r="B19" s="174" t="s">
        <v>645</v>
      </c>
      <c r="C19" s="174" t="s">
        <v>643</v>
      </c>
      <c r="D19" s="174">
        <v>-14586</v>
      </c>
      <c r="E19" s="174">
        <v>5766</v>
      </c>
      <c r="F19" s="174">
        <v>3000</v>
      </c>
      <c r="G19" s="174">
        <v>5</v>
      </c>
      <c r="H19" s="174">
        <v>10</v>
      </c>
      <c r="I19" s="174">
        <v>191750</v>
      </c>
      <c r="J19" s="174">
        <v>191770</v>
      </c>
      <c r="K19" s="180">
        <v>5781.2</v>
      </c>
      <c r="L19" s="180">
        <v>820.02800000000002</v>
      </c>
      <c r="M19" s="180">
        <v>1838800</v>
      </c>
      <c r="N19" s="180">
        <v>260823</v>
      </c>
      <c r="O19" s="180">
        <v>1784600</v>
      </c>
      <c r="P19" s="180">
        <v>253135</v>
      </c>
      <c r="Q19" s="180">
        <v>807320</v>
      </c>
      <c r="R19" s="180">
        <v>114513</v>
      </c>
      <c r="S19" s="180">
        <v>1969700</v>
      </c>
      <c r="T19" s="180">
        <v>279390</v>
      </c>
      <c r="U19" s="180">
        <v>3303200</v>
      </c>
      <c r="V19" s="180">
        <v>468539</v>
      </c>
      <c r="W19" s="180">
        <v>7.1609999999999998E-3</v>
      </c>
      <c r="X19" s="180">
        <v>1.25</v>
      </c>
      <c r="Y19" s="180">
        <v>1.32</v>
      </c>
      <c r="Z19" s="181">
        <v>2.2776000000000001</v>
      </c>
      <c r="AA19" s="180">
        <v>0.378</v>
      </c>
      <c r="AB19" s="180">
        <v>0.13350000000000001</v>
      </c>
      <c r="AC19" s="180">
        <v>2.2105000000000001</v>
      </c>
      <c r="AD19" s="180">
        <v>0.33100000000000002</v>
      </c>
      <c r="AE19" s="180">
        <v>0.1341</v>
      </c>
      <c r="AF19" s="180">
        <v>2.4398</v>
      </c>
      <c r="AG19" s="180">
        <v>0.27900000000000003</v>
      </c>
      <c r="AH19" s="180">
        <v>0.13220000000000001</v>
      </c>
      <c r="AI19" s="180">
        <v>4.0914999999999999</v>
      </c>
      <c r="AJ19" s="180">
        <v>0.43099999999999999</v>
      </c>
      <c r="AK19" s="180">
        <v>0.1242</v>
      </c>
      <c r="AM19" s="174">
        <v>123</v>
      </c>
      <c r="AN19" s="176">
        <v>1</v>
      </c>
      <c r="AO19" s="174">
        <v>975</v>
      </c>
      <c r="AP19" s="174">
        <v>1566</v>
      </c>
      <c r="AQ19" s="174">
        <v>2914</v>
      </c>
      <c r="AR19" s="176">
        <v>56.67</v>
      </c>
      <c r="AS19" s="180">
        <f t="shared" si="4"/>
        <v>8.1162774E-3</v>
      </c>
      <c r="AT19" s="180">
        <f t="shared" si="5"/>
        <v>2.58143184</v>
      </c>
      <c r="AU19" s="180">
        <f t="shared" si="6"/>
        <v>2.5053807000000003</v>
      </c>
      <c r="AV19" s="180">
        <f t="shared" si="7"/>
        <v>2.7652693199999998</v>
      </c>
      <c r="AW19" s="180">
        <f t="shared" si="8"/>
        <v>4.6373061</v>
      </c>
      <c r="AX19" s="180">
        <f t="shared" si="3"/>
        <v>2.5806959311200002</v>
      </c>
    </row>
    <row r="20" spans="1:53" x14ac:dyDescent="0.2">
      <c r="A20" s="174">
        <v>4</v>
      </c>
      <c r="B20" s="174" t="s">
        <v>646</v>
      </c>
      <c r="C20" s="174" t="s">
        <v>647</v>
      </c>
      <c r="D20" s="174">
        <v>-9781</v>
      </c>
      <c r="E20" s="174">
        <v>4215</v>
      </c>
      <c r="F20" s="174">
        <v>3000</v>
      </c>
      <c r="G20" s="174">
        <v>5</v>
      </c>
      <c r="H20" s="174">
        <v>10</v>
      </c>
      <c r="I20" s="174">
        <v>191560</v>
      </c>
      <c r="J20" s="174">
        <v>190840</v>
      </c>
      <c r="K20" s="180">
        <v>1170</v>
      </c>
      <c r="L20" s="180">
        <v>165.95699999999999</v>
      </c>
      <c r="M20" s="180">
        <v>2355300</v>
      </c>
      <c r="N20" s="180">
        <v>334085</v>
      </c>
      <c r="O20" s="180">
        <v>1624800</v>
      </c>
      <c r="P20" s="180">
        <v>230468</v>
      </c>
      <c r="Q20" s="180">
        <v>670740</v>
      </c>
      <c r="R20" s="180">
        <v>95140.4</v>
      </c>
      <c r="S20" s="180">
        <v>1719100</v>
      </c>
      <c r="T20" s="180">
        <v>243844</v>
      </c>
      <c r="U20" s="180">
        <v>635140</v>
      </c>
      <c r="V20" s="180">
        <v>90090.8</v>
      </c>
      <c r="W20" s="180">
        <v>1.7443000000000001E-3</v>
      </c>
      <c r="X20" s="180">
        <v>3.15</v>
      </c>
      <c r="Y20" s="180">
        <v>2.9260000000000002</v>
      </c>
      <c r="Z20" s="181">
        <v>3.5114999999999998</v>
      </c>
      <c r="AA20" s="180">
        <v>0.50600000000000001</v>
      </c>
      <c r="AB20" s="180">
        <v>0.1384</v>
      </c>
      <c r="AC20" s="180">
        <v>2.4222999999999999</v>
      </c>
      <c r="AD20" s="180">
        <v>0.42399999999999999</v>
      </c>
      <c r="AE20" s="180">
        <v>0.14510000000000001</v>
      </c>
      <c r="AF20" s="180">
        <v>2.5630000000000002</v>
      </c>
      <c r="AG20" s="180">
        <v>0.41199999999999998</v>
      </c>
      <c r="AH20" s="180">
        <v>0.14399999999999999</v>
      </c>
      <c r="AI20" s="180">
        <v>0.94691999999999998</v>
      </c>
      <c r="AJ20" s="180">
        <v>0.57899999999999996</v>
      </c>
      <c r="AK20" s="180">
        <v>0.17510000000000001</v>
      </c>
      <c r="AM20" s="174">
        <v>37</v>
      </c>
      <c r="AN20" s="176">
        <v>1.59</v>
      </c>
      <c r="AO20" s="174">
        <v>1050</v>
      </c>
      <c r="AP20" s="174">
        <v>1552</v>
      </c>
      <c r="AQ20" s="174">
        <v>857</v>
      </c>
      <c r="AR20" s="176">
        <v>48.5</v>
      </c>
      <c r="AS20" s="180">
        <f t="shared" si="4"/>
        <v>1.6919710000000002E-3</v>
      </c>
      <c r="AT20" s="180">
        <f t="shared" si="5"/>
        <v>3.406155</v>
      </c>
      <c r="AU20" s="180">
        <f t="shared" si="6"/>
        <v>2.349631</v>
      </c>
      <c r="AV20" s="180">
        <f t="shared" si="7"/>
        <v>2.48611</v>
      </c>
      <c r="AW20" s="180">
        <f t="shared" si="8"/>
        <v>0.91851240000000001</v>
      </c>
      <c r="AX20" s="180">
        <f t="shared" si="3"/>
        <v>3.4054190911200002</v>
      </c>
    </row>
    <row r="21" spans="1:53" x14ac:dyDescent="0.2">
      <c r="A21" s="174">
        <v>5</v>
      </c>
      <c r="B21" s="174" t="s">
        <v>648</v>
      </c>
      <c r="C21" s="174" t="s">
        <v>649</v>
      </c>
      <c r="D21" s="174">
        <v>-9806</v>
      </c>
      <c r="E21" s="174">
        <v>4215</v>
      </c>
      <c r="F21" s="174">
        <v>3000</v>
      </c>
      <c r="G21" s="174">
        <v>5</v>
      </c>
      <c r="H21" s="174">
        <v>10</v>
      </c>
      <c r="I21" s="174">
        <v>190740</v>
      </c>
      <c r="J21" s="174">
        <v>191650</v>
      </c>
      <c r="K21" s="180">
        <v>1397</v>
      </c>
      <c r="L21" s="180">
        <v>198.15600000000001</v>
      </c>
      <c r="M21" s="180">
        <v>2523300</v>
      </c>
      <c r="N21" s="180">
        <v>357915</v>
      </c>
      <c r="O21" s="180">
        <v>1735700</v>
      </c>
      <c r="P21" s="180">
        <v>246199</v>
      </c>
      <c r="Q21" s="180">
        <v>710450</v>
      </c>
      <c r="R21" s="180">
        <v>100773</v>
      </c>
      <c r="S21" s="180">
        <v>1766300</v>
      </c>
      <c r="T21" s="180">
        <v>250539</v>
      </c>
      <c r="U21" s="180">
        <v>668130</v>
      </c>
      <c r="V21" s="180">
        <v>94770.2</v>
      </c>
      <c r="W21" s="180">
        <v>1.9664000000000001E-3</v>
      </c>
      <c r="X21" s="180">
        <v>2.68</v>
      </c>
      <c r="Y21" s="180">
        <v>2.6779999999999999</v>
      </c>
      <c r="Z21" s="181">
        <v>3.5518000000000001</v>
      </c>
      <c r="AA21" s="180">
        <v>0.44600000000000001</v>
      </c>
      <c r="AB21" s="180">
        <v>0.1343</v>
      </c>
      <c r="AC21" s="180">
        <v>2.4430999999999998</v>
      </c>
      <c r="AD21" s="180">
        <v>0.35899999999999999</v>
      </c>
      <c r="AE21" s="180">
        <v>0.14080000000000001</v>
      </c>
      <c r="AF21" s="180">
        <v>2.4862000000000002</v>
      </c>
      <c r="AG21" s="180">
        <v>0.38600000000000001</v>
      </c>
      <c r="AH21" s="180">
        <v>0.14050000000000001</v>
      </c>
      <c r="AI21" s="180">
        <v>0.94044000000000005</v>
      </c>
      <c r="AJ21" s="180">
        <v>0.53400000000000003</v>
      </c>
      <c r="AK21" s="180">
        <v>0.1704</v>
      </c>
      <c r="AM21" s="174">
        <v>37</v>
      </c>
      <c r="AN21" s="176">
        <v>1.59</v>
      </c>
      <c r="AO21" s="174">
        <v>1050</v>
      </c>
      <c r="AP21" s="174">
        <v>1552</v>
      </c>
      <c r="AQ21" s="174">
        <v>857</v>
      </c>
      <c r="AR21" s="176">
        <v>48.5</v>
      </c>
      <c r="AS21" s="180">
        <f t="shared" si="4"/>
        <v>1.9074080000000002E-3</v>
      </c>
      <c r="AT21" s="180">
        <f t="shared" si="5"/>
        <v>3.445246</v>
      </c>
      <c r="AU21" s="180">
        <f t="shared" si="6"/>
        <v>2.3698069999999998</v>
      </c>
      <c r="AV21" s="180">
        <f t="shared" si="7"/>
        <v>2.4116140000000001</v>
      </c>
      <c r="AW21" s="180">
        <f t="shared" si="8"/>
        <v>0.91222680000000012</v>
      </c>
      <c r="AX21" s="180">
        <f t="shared" si="3"/>
        <v>3.4445100911200002</v>
      </c>
    </row>
    <row r="22" spans="1:53" x14ac:dyDescent="0.2">
      <c r="A22" s="174">
        <v>6</v>
      </c>
      <c r="B22" s="174" t="s">
        <v>650</v>
      </c>
      <c r="C22" s="174" t="s">
        <v>651</v>
      </c>
      <c r="D22" s="174">
        <v>-9831</v>
      </c>
      <c r="E22" s="174">
        <v>4215</v>
      </c>
      <c r="F22" s="174">
        <v>3000</v>
      </c>
      <c r="G22" s="174">
        <v>5</v>
      </c>
      <c r="H22" s="174">
        <v>10</v>
      </c>
      <c r="I22" s="174">
        <v>191430</v>
      </c>
      <c r="J22" s="174">
        <v>191730</v>
      </c>
      <c r="K22" s="180">
        <v>1371</v>
      </c>
      <c r="L22" s="180">
        <v>194.46799999999999</v>
      </c>
      <c r="M22" s="180">
        <v>2413400</v>
      </c>
      <c r="N22" s="180">
        <v>342326</v>
      </c>
      <c r="O22" s="180">
        <v>1668200</v>
      </c>
      <c r="P22" s="180">
        <v>236624</v>
      </c>
      <c r="Q22" s="180">
        <v>680470</v>
      </c>
      <c r="R22" s="180">
        <v>96520.6</v>
      </c>
      <c r="S22" s="180">
        <v>1689900</v>
      </c>
      <c r="T22" s="180">
        <v>239702</v>
      </c>
      <c r="U22" s="180">
        <v>632770</v>
      </c>
      <c r="V22" s="180">
        <v>89754.6</v>
      </c>
      <c r="W22" s="180">
        <v>2.0148000000000002E-3</v>
      </c>
      <c r="X22" s="180">
        <v>2.79</v>
      </c>
      <c r="Y22" s="180">
        <v>2.7029999999999998</v>
      </c>
      <c r="Z22" s="181">
        <v>3.5467</v>
      </c>
      <c r="AA22" s="180">
        <v>0.41899999999999998</v>
      </c>
      <c r="AB22" s="180">
        <v>0.13730000000000001</v>
      </c>
      <c r="AC22" s="180">
        <v>2.4514999999999998</v>
      </c>
      <c r="AD22" s="180">
        <v>0.375</v>
      </c>
      <c r="AE22" s="180">
        <v>0.14380000000000001</v>
      </c>
      <c r="AF22" s="180">
        <v>2.4834000000000001</v>
      </c>
      <c r="AG22" s="180">
        <v>0.32700000000000001</v>
      </c>
      <c r="AH22" s="180">
        <v>0.14360000000000001</v>
      </c>
      <c r="AI22" s="180">
        <v>0.92989999999999995</v>
      </c>
      <c r="AJ22" s="180">
        <v>0.54400000000000004</v>
      </c>
      <c r="AK22" s="180">
        <v>0.17460000000000001</v>
      </c>
      <c r="AM22" s="174">
        <v>37</v>
      </c>
      <c r="AN22" s="176">
        <v>1.59</v>
      </c>
      <c r="AO22" s="174">
        <v>1050</v>
      </c>
      <c r="AP22" s="174">
        <v>1552</v>
      </c>
      <c r="AQ22" s="174">
        <v>857</v>
      </c>
      <c r="AR22" s="176">
        <v>48.5</v>
      </c>
      <c r="AS22" s="180">
        <f t="shared" si="4"/>
        <v>1.954356E-3</v>
      </c>
      <c r="AT22" s="180">
        <f t="shared" si="5"/>
        <v>3.440299</v>
      </c>
      <c r="AU22" s="180">
        <f t="shared" si="6"/>
        <v>2.3779549999999996</v>
      </c>
      <c r="AV22" s="180">
        <f t="shared" si="7"/>
        <v>2.4088980000000002</v>
      </c>
      <c r="AW22" s="180">
        <f t="shared" si="8"/>
        <v>0.902003</v>
      </c>
      <c r="AX22" s="180">
        <f t="shared" si="3"/>
        <v>3.4395630911200001</v>
      </c>
    </row>
    <row r="23" spans="1:53" x14ac:dyDescent="0.2">
      <c r="A23" s="174">
        <v>8</v>
      </c>
      <c r="B23" s="174" t="s">
        <v>652</v>
      </c>
      <c r="C23" s="174" t="s">
        <v>653</v>
      </c>
      <c r="D23" s="174">
        <v>-6578</v>
      </c>
      <c r="E23" s="174">
        <v>5060</v>
      </c>
      <c r="F23" s="174">
        <v>3000</v>
      </c>
      <c r="G23" s="174">
        <v>5</v>
      </c>
      <c r="H23" s="174">
        <v>10</v>
      </c>
      <c r="I23" s="174">
        <v>191450</v>
      </c>
      <c r="J23" s="174">
        <v>191840</v>
      </c>
      <c r="K23" s="180">
        <v>2512</v>
      </c>
      <c r="L23" s="180">
        <v>356.31200000000001</v>
      </c>
      <c r="M23" s="180">
        <v>3965500</v>
      </c>
      <c r="N23" s="180">
        <v>562482</v>
      </c>
      <c r="O23" s="180">
        <v>1135900</v>
      </c>
      <c r="P23" s="180">
        <v>161121</v>
      </c>
      <c r="Q23" s="180">
        <v>837050</v>
      </c>
      <c r="R23" s="180">
        <v>118730</v>
      </c>
      <c r="S23" s="180">
        <v>2210400</v>
      </c>
      <c r="T23" s="180">
        <v>313532</v>
      </c>
      <c r="U23" s="180">
        <v>1474700</v>
      </c>
      <c r="V23" s="180">
        <v>209177</v>
      </c>
      <c r="W23" s="180">
        <v>3.0011E-3</v>
      </c>
      <c r="X23" s="180">
        <v>1.4</v>
      </c>
      <c r="Y23" s="180">
        <v>1.998</v>
      </c>
      <c r="Z23" s="181">
        <v>4.7374999999999998</v>
      </c>
      <c r="AA23" s="180">
        <v>0.45900000000000002</v>
      </c>
      <c r="AB23" s="180">
        <v>0.1203</v>
      </c>
      <c r="AC23" s="180">
        <v>1.357</v>
      </c>
      <c r="AD23" s="180">
        <v>0.39900000000000002</v>
      </c>
      <c r="AE23" s="180">
        <v>0.14410000000000001</v>
      </c>
      <c r="AF23" s="180">
        <v>2.6406999999999998</v>
      </c>
      <c r="AG23" s="180">
        <v>0.32100000000000001</v>
      </c>
      <c r="AH23" s="180">
        <v>0.1283</v>
      </c>
      <c r="AI23" s="180">
        <v>1.7618</v>
      </c>
      <c r="AJ23" s="180">
        <v>0.52200000000000002</v>
      </c>
      <c r="AK23" s="180">
        <v>0.1368</v>
      </c>
      <c r="AM23" s="174">
        <v>52</v>
      </c>
      <c r="AN23" s="176">
        <v>2.15</v>
      </c>
      <c r="AO23" s="174">
        <v>600</v>
      </c>
      <c r="AP23" s="174">
        <v>1658</v>
      </c>
      <c r="AQ23" s="174">
        <v>1490</v>
      </c>
      <c r="AR23" s="176">
        <v>46.1188</v>
      </c>
      <c r="AS23" s="180">
        <f t="shared" si="4"/>
        <v>2.7681426135999997E-3</v>
      </c>
      <c r="AT23" s="180">
        <f t="shared" si="5"/>
        <v>4.3697562999999997</v>
      </c>
      <c r="AU23" s="180">
        <f t="shared" si="6"/>
        <v>1.251664232</v>
      </c>
      <c r="AV23" s="180">
        <f t="shared" si="7"/>
        <v>2.4357183031999998</v>
      </c>
      <c r="AW23" s="180">
        <f t="shared" si="8"/>
        <v>1.6250420368000003</v>
      </c>
      <c r="AX23" s="180">
        <f t="shared" si="3"/>
        <v>4.3690203911199994</v>
      </c>
    </row>
    <row r="24" spans="1:53" x14ac:dyDescent="0.2">
      <c r="A24" s="174">
        <v>9</v>
      </c>
      <c r="B24" s="174" t="s">
        <v>654</v>
      </c>
      <c r="C24" s="174" t="s">
        <v>655</v>
      </c>
      <c r="D24" s="174">
        <v>-6603</v>
      </c>
      <c r="E24" s="174">
        <v>5060</v>
      </c>
      <c r="F24" s="174">
        <v>3000</v>
      </c>
      <c r="G24" s="174">
        <v>5</v>
      </c>
      <c r="H24" s="174">
        <v>10</v>
      </c>
      <c r="I24" s="174">
        <v>191630</v>
      </c>
      <c r="J24" s="174">
        <v>191900</v>
      </c>
      <c r="K24" s="180">
        <v>2552</v>
      </c>
      <c r="L24" s="180">
        <v>361.98599999999999</v>
      </c>
      <c r="M24" s="180">
        <v>4146500</v>
      </c>
      <c r="N24" s="180">
        <v>588156</v>
      </c>
      <c r="O24" s="180">
        <v>1176300</v>
      </c>
      <c r="P24" s="180">
        <v>166851</v>
      </c>
      <c r="Q24" s="180">
        <v>863030</v>
      </c>
      <c r="R24" s="180">
        <v>122416</v>
      </c>
      <c r="S24" s="180">
        <v>2287900</v>
      </c>
      <c r="T24" s="180">
        <v>324525</v>
      </c>
      <c r="U24" s="180">
        <v>1532500</v>
      </c>
      <c r="V24" s="180">
        <v>217376</v>
      </c>
      <c r="W24" s="180">
        <v>2.9570999999999998E-3</v>
      </c>
      <c r="X24" s="180">
        <v>2.13</v>
      </c>
      <c r="Y24" s="180">
        <v>1.982</v>
      </c>
      <c r="Z24" s="181">
        <v>4.8045999999999998</v>
      </c>
      <c r="AA24" s="180">
        <v>0.42299999999999999</v>
      </c>
      <c r="AB24" s="180">
        <v>0.1183</v>
      </c>
      <c r="AC24" s="180">
        <v>1.363</v>
      </c>
      <c r="AD24" s="180">
        <v>0.371</v>
      </c>
      <c r="AE24" s="180">
        <v>0.14169999999999999</v>
      </c>
      <c r="AF24" s="180">
        <v>2.6509999999999998</v>
      </c>
      <c r="AG24" s="180">
        <v>0.316</v>
      </c>
      <c r="AH24" s="180">
        <v>0.1263</v>
      </c>
      <c r="AI24" s="180">
        <v>1.7758</v>
      </c>
      <c r="AJ24" s="180">
        <v>0.49399999999999999</v>
      </c>
      <c r="AK24" s="180">
        <v>0.1346</v>
      </c>
      <c r="AM24" s="174">
        <v>52</v>
      </c>
      <c r="AN24" s="176">
        <v>2.15</v>
      </c>
      <c r="AO24" s="174">
        <v>600</v>
      </c>
      <c r="AP24" s="174">
        <v>1658</v>
      </c>
      <c r="AQ24" s="174">
        <v>1490</v>
      </c>
      <c r="AR24" s="176">
        <v>46.1188</v>
      </c>
      <c r="AS24" s="180">
        <f t="shared" si="4"/>
        <v>2.7275580696E-3</v>
      </c>
      <c r="AT24" s="180">
        <f t="shared" si="5"/>
        <v>4.4316477295999999</v>
      </c>
      <c r="AU24" s="180">
        <f t="shared" si="6"/>
        <v>1.257198488</v>
      </c>
      <c r="AV24" s="180">
        <f t="shared" si="7"/>
        <v>2.4452187759999999</v>
      </c>
      <c r="AW24" s="180">
        <f t="shared" si="8"/>
        <v>1.6379553007999998</v>
      </c>
      <c r="AX24" s="180">
        <f t="shared" si="3"/>
        <v>4.4309118207199996</v>
      </c>
    </row>
    <row r="25" spans="1:53" s="189" customFormat="1" x14ac:dyDescent="0.2">
      <c r="A25" s="189">
        <v>10</v>
      </c>
      <c r="B25" s="189" t="s">
        <v>656</v>
      </c>
      <c r="C25" s="189" t="s">
        <v>657</v>
      </c>
      <c r="D25" s="189">
        <v>-3718</v>
      </c>
      <c r="E25" s="189">
        <v>1951</v>
      </c>
      <c r="F25" s="189">
        <v>3000</v>
      </c>
      <c r="G25" s="189">
        <v>5</v>
      </c>
      <c r="H25" s="189">
        <v>10</v>
      </c>
      <c r="I25" s="189">
        <v>190040</v>
      </c>
      <c r="J25" s="189">
        <v>191870</v>
      </c>
      <c r="K25" s="190">
        <v>6685.3</v>
      </c>
      <c r="L25" s="190">
        <v>948.27</v>
      </c>
      <c r="M25" s="190">
        <v>446570</v>
      </c>
      <c r="N25" s="190">
        <v>63343.3</v>
      </c>
      <c r="O25" s="190">
        <v>395550</v>
      </c>
      <c r="P25" s="190">
        <v>56106.400000000001</v>
      </c>
      <c r="Q25" s="190">
        <v>692040</v>
      </c>
      <c r="R25" s="190">
        <v>98161.7</v>
      </c>
      <c r="S25" s="190">
        <v>1581300</v>
      </c>
      <c r="T25" s="190">
        <v>224298</v>
      </c>
      <c r="U25" s="190">
        <v>221940</v>
      </c>
      <c r="V25" s="190">
        <v>31480.9</v>
      </c>
      <c r="W25" s="190">
        <v>9.6603000000000001E-3</v>
      </c>
      <c r="X25" s="190">
        <v>1.1599999999999999</v>
      </c>
      <c r="Y25" s="190">
        <v>1.2290000000000001</v>
      </c>
      <c r="Z25" s="190">
        <v>0.64529999999999998</v>
      </c>
      <c r="AA25" s="190">
        <v>0.47299999999999998</v>
      </c>
      <c r="AB25" s="190">
        <v>0.19189999999999999</v>
      </c>
      <c r="AC25" s="190">
        <v>0.57157000000000002</v>
      </c>
      <c r="AD25" s="190">
        <v>0.433</v>
      </c>
      <c r="AE25" s="190">
        <v>0.1993</v>
      </c>
      <c r="AF25" s="190">
        <v>2.2850000000000001</v>
      </c>
      <c r="AG25" s="190">
        <v>0.36</v>
      </c>
      <c r="AH25" s="190">
        <v>0.14410000000000001</v>
      </c>
      <c r="AI25" s="190">
        <v>0.32071</v>
      </c>
      <c r="AJ25" s="190">
        <v>0.60499999999999998</v>
      </c>
      <c r="AK25" s="190">
        <v>0.24390000000000001</v>
      </c>
      <c r="AM25" s="191">
        <v>192</v>
      </c>
      <c r="AN25" s="188">
        <v>0.287457254</v>
      </c>
      <c r="AO25" s="191">
        <v>230</v>
      </c>
      <c r="AP25" s="191">
        <v>1388</v>
      </c>
      <c r="AQ25" s="191">
        <v>253</v>
      </c>
      <c r="AR25" s="188">
        <v>50.811999999999998</v>
      </c>
      <c r="AS25" s="190">
        <f t="shared" si="4"/>
        <v>9.8171832719999991E-3</v>
      </c>
      <c r="AT25" s="190">
        <f t="shared" si="5"/>
        <v>0.65577967199999987</v>
      </c>
      <c r="AU25" s="190">
        <f t="shared" si="6"/>
        <v>0.58085229679999995</v>
      </c>
      <c r="AV25" s="190">
        <f t="shared" si="7"/>
        <v>2.3221083999999999</v>
      </c>
      <c r="AW25" s="190">
        <f t="shared" si="8"/>
        <v>0.32591833039999996</v>
      </c>
      <c r="AX25" s="190">
        <f t="shared" si="3"/>
        <v>0.6550437631199999</v>
      </c>
      <c r="AY25" s="188"/>
      <c r="BA25" s="188"/>
    </row>
    <row r="26" spans="1:53" s="189" customFormat="1" x14ac:dyDescent="0.2">
      <c r="A26" s="189">
        <v>11</v>
      </c>
      <c r="B26" s="189" t="s">
        <v>658</v>
      </c>
      <c r="C26" s="189" t="s">
        <v>659</v>
      </c>
      <c r="D26" s="189">
        <v>-3743</v>
      </c>
      <c r="E26" s="189">
        <v>1951</v>
      </c>
      <c r="F26" s="189">
        <v>3000</v>
      </c>
      <c r="G26" s="189">
        <v>5</v>
      </c>
      <c r="H26" s="189">
        <v>10</v>
      </c>
      <c r="I26" s="189">
        <v>191630</v>
      </c>
      <c r="J26" s="189">
        <v>191910</v>
      </c>
      <c r="K26" s="190">
        <v>7396.3</v>
      </c>
      <c r="L26" s="190">
        <v>1049.1199999999999</v>
      </c>
      <c r="M26" s="190">
        <v>451270</v>
      </c>
      <c r="N26" s="190">
        <v>64009.9</v>
      </c>
      <c r="O26" s="190">
        <v>400100</v>
      </c>
      <c r="P26" s="190">
        <v>56751.8</v>
      </c>
      <c r="Q26" s="190">
        <v>721300</v>
      </c>
      <c r="R26" s="190">
        <v>102312</v>
      </c>
      <c r="S26" s="190">
        <v>1604800</v>
      </c>
      <c r="T26" s="190">
        <v>227631</v>
      </c>
      <c r="U26" s="190">
        <v>223510</v>
      </c>
      <c r="V26" s="190">
        <v>31703.5</v>
      </c>
      <c r="W26" s="190">
        <v>1.0253999999999999E-2</v>
      </c>
      <c r="X26" s="190">
        <v>0.97699999999999998</v>
      </c>
      <c r="Y26" s="190">
        <v>1.169</v>
      </c>
      <c r="Z26" s="190">
        <v>0.62563999999999997</v>
      </c>
      <c r="AA26" s="190">
        <v>0.47799999999999998</v>
      </c>
      <c r="AB26" s="190">
        <v>0.1898</v>
      </c>
      <c r="AC26" s="190">
        <v>0.55469000000000002</v>
      </c>
      <c r="AD26" s="190">
        <v>0.42499999999999999</v>
      </c>
      <c r="AE26" s="190">
        <v>0.1971</v>
      </c>
      <c r="AF26" s="190">
        <v>2.2248999999999999</v>
      </c>
      <c r="AG26" s="190">
        <v>0.38100000000000001</v>
      </c>
      <c r="AH26" s="190">
        <v>0.14180000000000001</v>
      </c>
      <c r="AI26" s="190">
        <v>0.30987999999999999</v>
      </c>
      <c r="AJ26" s="190">
        <v>0.627</v>
      </c>
      <c r="AK26" s="190">
        <v>0.24210000000000001</v>
      </c>
      <c r="AM26" s="191">
        <v>192</v>
      </c>
      <c r="AN26" s="188">
        <v>0.287457254</v>
      </c>
      <c r="AO26" s="191">
        <v>230</v>
      </c>
      <c r="AP26" s="191">
        <v>1388</v>
      </c>
      <c r="AQ26" s="191">
        <v>253</v>
      </c>
      <c r="AR26" s="188">
        <v>50.811999999999998</v>
      </c>
      <c r="AS26" s="190">
        <f t="shared" si="4"/>
        <v>1.042052496E-2</v>
      </c>
      <c r="AT26" s="190">
        <f t="shared" si="5"/>
        <v>0.63580039359999996</v>
      </c>
      <c r="AU26" s="190">
        <f t="shared" si="6"/>
        <v>0.56369816559999997</v>
      </c>
      <c r="AV26" s="190">
        <f t="shared" si="7"/>
        <v>2.2610323759999997</v>
      </c>
      <c r="AW26" s="190">
        <f t="shared" si="8"/>
        <v>0.3149124512</v>
      </c>
      <c r="AX26" s="190">
        <f t="shared" si="3"/>
        <v>0.63506448471999999</v>
      </c>
      <c r="AY26" s="188"/>
      <c r="BA26" s="188"/>
    </row>
    <row r="27" spans="1:53" s="189" customFormat="1" x14ac:dyDescent="0.2">
      <c r="A27" s="189">
        <v>12</v>
      </c>
      <c r="B27" s="189" t="s">
        <v>660</v>
      </c>
      <c r="C27" s="189" t="s">
        <v>661</v>
      </c>
      <c r="D27" s="189">
        <v>-3768</v>
      </c>
      <c r="E27" s="189">
        <v>1951</v>
      </c>
      <c r="F27" s="189">
        <v>3000</v>
      </c>
      <c r="G27" s="189">
        <v>5</v>
      </c>
      <c r="H27" s="189">
        <v>10</v>
      </c>
      <c r="I27" s="189">
        <v>191700</v>
      </c>
      <c r="J27" s="189">
        <v>191820</v>
      </c>
      <c r="K27" s="190">
        <v>7415.3</v>
      </c>
      <c r="L27" s="190">
        <v>1051.82</v>
      </c>
      <c r="M27" s="190">
        <v>474970</v>
      </c>
      <c r="N27" s="190">
        <v>67371.600000000006</v>
      </c>
      <c r="O27" s="190">
        <v>411860</v>
      </c>
      <c r="P27" s="190">
        <v>58419.9</v>
      </c>
      <c r="Q27" s="190">
        <v>745730</v>
      </c>
      <c r="R27" s="190">
        <v>105777</v>
      </c>
      <c r="S27" s="190">
        <v>1670800</v>
      </c>
      <c r="T27" s="190">
        <v>236993</v>
      </c>
      <c r="U27" s="190">
        <v>235560</v>
      </c>
      <c r="V27" s="190">
        <v>33412.800000000003</v>
      </c>
      <c r="W27" s="190">
        <v>9.9436999999999998E-3</v>
      </c>
      <c r="X27" s="190">
        <v>1.1200000000000001</v>
      </c>
      <c r="Y27" s="190">
        <v>1.167</v>
      </c>
      <c r="Z27" s="190">
        <v>0.63692000000000004</v>
      </c>
      <c r="AA27" s="190">
        <v>0.52200000000000002</v>
      </c>
      <c r="AB27" s="190">
        <v>0.18559999999999999</v>
      </c>
      <c r="AC27" s="190">
        <v>0.55228999999999995</v>
      </c>
      <c r="AD27" s="190">
        <v>0.436</v>
      </c>
      <c r="AE27" s="190">
        <v>0.19409999999999999</v>
      </c>
      <c r="AF27" s="190">
        <v>2.2404999999999999</v>
      </c>
      <c r="AG27" s="190">
        <v>0.42199999999999999</v>
      </c>
      <c r="AH27" s="190">
        <v>0.13930000000000001</v>
      </c>
      <c r="AI27" s="190">
        <v>0.31586999999999998</v>
      </c>
      <c r="AJ27" s="190">
        <v>0.66</v>
      </c>
      <c r="AK27" s="190">
        <v>0.2364</v>
      </c>
      <c r="AM27" s="191">
        <v>192</v>
      </c>
      <c r="AN27" s="188">
        <v>0.287457254</v>
      </c>
      <c r="AO27" s="191">
        <v>230</v>
      </c>
      <c r="AP27" s="191">
        <v>1388</v>
      </c>
      <c r="AQ27" s="191">
        <v>253</v>
      </c>
      <c r="AR27" s="188">
        <v>50.811999999999998</v>
      </c>
      <c r="AS27" s="190">
        <f t="shared" si="4"/>
        <v>1.0105185688E-2</v>
      </c>
      <c r="AT27" s="190">
        <f t="shared" si="5"/>
        <v>0.64726358080000002</v>
      </c>
      <c r="AU27" s="190">
        <f t="shared" si="6"/>
        <v>0.56125918959999987</v>
      </c>
      <c r="AV27" s="190">
        <f t="shared" si="7"/>
        <v>2.2768857200000001</v>
      </c>
      <c r="AW27" s="190">
        <f t="shared" si="8"/>
        <v>0.32099972879999994</v>
      </c>
      <c r="AX27" s="190">
        <f t="shared" si="3"/>
        <v>0.64652767192000005</v>
      </c>
      <c r="AY27" s="188"/>
      <c r="BA27" s="188"/>
    </row>
    <row r="28" spans="1:53" x14ac:dyDescent="0.2">
      <c r="A28" s="174">
        <v>13</v>
      </c>
      <c r="B28" s="174" t="s">
        <v>662</v>
      </c>
      <c r="C28" s="174" t="s">
        <v>663</v>
      </c>
      <c r="D28" s="174">
        <v>-2933</v>
      </c>
      <c r="E28" s="174">
        <v>-2054</v>
      </c>
      <c r="F28" s="174">
        <v>3000</v>
      </c>
      <c r="G28" s="174">
        <v>5</v>
      </c>
      <c r="H28" s="174">
        <v>10</v>
      </c>
      <c r="I28" s="174">
        <v>191610</v>
      </c>
      <c r="J28" s="174">
        <v>191990</v>
      </c>
      <c r="K28" s="180">
        <v>8603.5</v>
      </c>
      <c r="L28" s="180">
        <v>1220.3499999999999</v>
      </c>
      <c r="M28" s="180">
        <v>352910</v>
      </c>
      <c r="N28" s="180">
        <v>50058.2</v>
      </c>
      <c r="O28" s="180">
        <v>334560</v>
      </c>
      <c r="P28" s="180">
        <v>47455.3</v>
      </c>
      <c r="Q28" s="180">
        <v>560610</v>
      </c>
      <c r="R28" s="180">
        <v>79519.100000000006</v>
      </c>
      <c r="S28" s="180">
        <v>1201500</v>
      </c>
      <c r="T28" s="180">
        <v>170426</v>
      </c>
      <c r="U28" s="180">
        <v>91954</v>
      </c>
      <c r="V28" s="180">
        <v>13043.1</v>
      </c>
      <c r="W28" s="180">
        <v>1.5347E-2</v>
      </c>
      <c r="X28" s="180">
        <v>1.01</v>
      </c>
      <c r="Y28" s="180">
        <v>1.0860000000000001</v>
      </c>
      <c r="Z28" s="181">
        <v>0.62951999999999997</v>
      </c>
      <c r="AA28" s="180">
        <v>0.6</v>
      </c>
      <c r="AB28" s="180">
        <v>0.21490000000000001</v>
      </c>
      <c r="AC28" s="180">
        <v>0.59677999999999998</v>
      </c>
      <c r="AD28" s="180">
        <v>0.53400000000000003</v>
      </c>
      <c r="AE28" s="180">
        <v>0.2185</v>
      </c>
      <c r="AF28" s="180">
        <v>2.1431</v>
      </c>
      <c r="AG28" s="180">
        <v>0.38300000000000001</v>
      </c>
      <c r="AH28" s="180">
        <v>0.16170000000000001</v>
      </c>
      <c r="AI28" s="180">
        <v>0.16402</v>
      </c>
      <c r="AJ28" s="180">
        <v>0.77700000000000002</v>
      </c>
      <c r="AK28" s="180">
        <v>0.35580000000000001</v>
      </c>
      <c r="AM28" s="192">
        <v>219</v>
      </c>
      <c r="AN28" s="176">
        <v>0.28699999999999998</v>
      </c>
      <c r="AO28" s="192">
        <v>263</v>
      </c>
      <c r="AP28" s="192">
        <v>1306</v>
      </c>
      <c r="AQ28" s="192">
        <v>145</v>
      </c>
      <c r="AR28" s="176">
        <v>51.07</v>
      </c>
      <c r="AS28" s="180">
        <f t="shared" si="4"/>
        <v>1.56754258E-2</v>
      </c>
      <c r="AT28" s="180">
        <f t="shared" si="5"/>
        <v>0.64299172799999993</v>
      </c>
      <c r="AU28" s="180">
        <f t="shared" si="6"/>
        <v>0.60955109199999991</v>
      </c>
      <c r="AV28" s="180">
        <f t="shared" si="7"/>
        <v>2.1889623399999998</v>
      </c>
      <c r="AW28" s="180">
        <f t="shared" si="8"/>
        <v>0.167530028</v>
      </c>
      <c r="AX28" s="180">
        <f t="shared" si="3"/>
        <v>0.64225581911999996</v>
      </c>
    </row>
    <row r="29" spans="1:53" x14ac:dyDescent="0.2">
      <c r="A29" s="174">
        <v>14</v>
      </c>
      <c r="B29" s="174" t="s">
        <v>664</v>
      </c>
      <c r="C29" s="174" t="s">
        <v>665</v>
      </c>
      <c r="D29" s="174">
        <v>-2958</v>
      </c>
      <c r="E29" s="174">
        <v>-2054</v>
      </c>
      <c r="F29" s="174">
        <v>3000</v>
      </c>
      <c r="G29" s="174">
        <v>5</v>
      </c>
      <c r="H29" s="174">
        <v>10</v>
      </c>
      <c r="I29" s="174">
        <v>191770</v>
      </c>
      <c r="J29" s="174">
        <v>191050</v>
      </c>
      <c r="K29" s="180">
        <v>8098.4</v>
      </c>
      <c r="L29" s="180">
        <v>1148.71</v>
      </c>
      <c r="M29" s="180">
        <v>348680</v>
      </c>
      <c r="N29" s="180">
        <v>49458.2</v>
      </c>
      <c r="O29" s="180">
        <v>327880</v>
      </c>
      <c r="P29" s="180">
        <v>46507.8</v>
      </c>
      <c r="Q29" s="180">
        <v>553690</v>
      </c>
      <c r="R29" s="180">
        <v>78537.600000000006</v>
      </c>
      <c r="S29" s="180">
        <v>1175100</v>
      </c>
      <c r="T29" s="180">
        <v>166681</v>
      </c>
      <c r="U29" s="180">
        <v>90022</v>
      </c>
      <c r="V29" s="180">
        <v>12769.1</v>
      </c>
      <c r="W29" s="180">
        <v>1.4626E-2</v>
      </c>
      <c r="X29" s="180">
        <v>1.1000000000000001</v>
      </c>
      <c r="Y29" s="180">
        <v>1.119</v>
      </c>
      <c r="Z29" s="181">
        <v>0.62975000000000003</v>
      </c>
      <c r="AA29" s="180">
        <v>0.61499999999999999</v>
      </c>
      <c r="AB29" s="180">
        <v>0.2162</v>
      </c>
      <c r="AC29" s="180">
        <v>0.59218000000000004</v>
      </c>
      <c r="AD29" s="180">
        <v>0.49</v>
      </c>
      <c r="AE29" s="180">
        <v>0.22040000000000001</v>
      </c>
      <c r="AF29" s="180">
        <v>2.1223999999999998</v>
      </c>
      <c r="AG29" s="180">
        <v>0.36799999999999999</v>
      </c>
      <c r="AH29" s="180">
        <v>0.16300000000000001</v>
      </c>
      <c r="AI29" s="180">
        <v>0.16259000000000001</v>
      </c>
      <c r="AJ29" s="180">
        <v>0.80400000000000005</v>
      </c>
      <c r="AK29" s="180">
        <v>0.3594</v>
      </c>
      <c r="AM29" s="192">
        <v>219</v>
      </c>
      <c r="AN29" s="176">
        <v>0.28699999999999998</v>
      </c>
      <c r="AO29" s="192">
        <v>263</v>
      </c>
      <c r="AP29" s="192">
        <v>1306</v>
      </c>
      <c r="AQ29" s="192">
        <v>145</v>
      </c>
      <c r="AR29" s="176">
        <v>51.07</v>
      </c>
      <c r="AS29" s="180">
        <f t="shared" si="4"/>
        <v>1.49389964E-2</v>
      </c>
      <c r="AT29" s="180">
        <f t="shared" si="5"/>
        <v>0.64322665000000001</v>
      </c>
      <c r="AU29" s="180">
        <f t="shared" si="6"/>
        <v>0.60485265200000005</v>
      </c>
      <c r="AV29" s="180">
        <f t="shared" si="7"/>
        <v>2.1678193599999998</v>
      </c>
      <c r="AW29" s="180">
        <f t="shared" si="8"/>
        <v>0.16606942599999999</v>
      </c>
      <c r="AX29" s="180">
        <f t="shared" si="3"/>
        <v>0.64249074112000004</v>
      </c>
    </row>
    <row r="30" spans="1:53" x14ac:dyDescent="0.2">
      <c r="A30" s="174">
        <v>15</v>
      </c>
      <c r="B30" s="174" t="s">
        <v>666</v>
      </c>
      <c r="C30" s="174" t="s">
        <v>667</v>
      </c>
      <c r="D30" s="174">
        <v>-2983</v>
      </c>
      <c r="E30" s="174">
        <v>-2054</v>
      </c>
      <c r="F30" s="174">
        <v>3000</v>
      </c>
      <c r="G30" s="174">
        <v>5</v>
      </c>
      <c r="H30" s="174">
        <v>10</v>
      </c>
      <c r="I30" s="174">
        <v>191030</v>
      </c>
      <c r="J30" s="174">
        <v>191310</v>
      </c>
      <c r="K30" s="180">
        <v>7679.4</v>
      </c>
      <c r="L30" s="180">
        <v>1089.28</v>
      </c>
      <c r="M30" s="180">
        <v>341850</v>
      </c>
      <c r="N30" s="180">
        <v>48489.4</v>
      </c>
      <c r="O30" s="180">
        <v>320120</v>
      </c>
      <c r="P30" s="180">
        <v>45407.1</v>
      </c>
      <c r="Q30" s="180">
        <v>537310</v>
      </c>
      <c r="R30" s="180">
        <v>76214.2</v>
      </c>
      <c r="S30" s="180">
        <v>1138000</v>
      </c>
      <c r="T30" s="180">
        <v>161418</v>
      </c>
      <c r="U30" s="180">
        <v>88531</v>
      </c>
      <c r="V30" s="180">
        <v>12557.6</v>
      </c>
      <c r="W30" s="180">
        <v>1.4291999999999999E-2</v>
      </c>
      <c r="X30" s="180">
        <v>2.13</v>
      </c>
      <c r="Y30" s="180">
        <v>1.149</v>
      </c>
      <c r="Z30" s="181">
        <v>0.63622000000000001</v>
      </c>
      <c r="AA30" s="180">
        <v>1.33</v>
      </c>
      <c r="AB30" s="180">
        <v>0.21879999999999999</v>
      </c>
      <c r="AC30" s="180">
        <v>0.59577000000000002</v>
      </c>
      <c r="AD30" s="180">
        <v>0.89700000000000002</v>
      </c>
      <c r="AE30" s="180">
        <v>0.2233</v>
      </c>
      <c r="AF30" s="180">
        <v>2.1179000000000001</v>
      </c>
      <c r="AG30" s="180">
        <v>0.627</v>
      </c>
      <c r="AH30" s="180">
        <v>0.16550000000000001</v>
      </c>
      <c r="AI30" s="180">
        <v>0.16477</v>
      </c>
      <c r="AJ30" s="180">
        <v>1.89</v>
      </c>
      <c r="AK30" s="180">
        <v>0.36270000000000002</v>
      </c>
      <c r="AM30" s="192">
        <v>219</v>
      </c>
      <c r="AN30" s="176">
        <v>0.28699999999999998</v>
      </c>
      <c r="AO30" s="192">
        <v>263</v>
      </c>
      <c r="AP30" s="192">
        <v>1306</v>
      </c>
      <c r="AQ30" s="192">
        <v>145</v>
      </c>
      <c r="AR30" s="176">
        <v>51.07</v>
      </c>
      <c r="AS30" s="180">
        <f t="shared" si="4"/>
        <v>1.45978488E-2</v>
      </c>
      <c r="AT30" s="180">
        <f t="shared" si="5"/>
        <v>0.64983510799999999</v>
      </c>
      <c r="AU30" s="180">
        <f t="shared" si="6"/>
        <v>0.60851947800000006</v>
      </c>
      <c r="AV30" s="180">
        <f t="shared" si="7"/>
        <v>2.1632230600000004</v>
      </c>
      <c r="AW30" s="180">
        <f t="shared" si="8"/>
        <v>0.16829607800000002</v>
      </c>
      <c r="AX30" s="180">
        <f t="shared" si="3"/>
        <v>0.64909919912000003</v>
      </c>
    </row>
    <row r="31" spans="1:53" x14ac:dyDescent="0.2">
      <c r="A31" s="174">
        <v>16</v>
      </c>
      <c r="B31" s="174" t="s">
        <v>668</v>
      </c>
      <c r="C31" s="174" t="s">
        <v>669</v>
      </c>
      <c r="D31" s="174">
        <v>-7031</v>
      </c>
      <c r="E31" s="174">
        <v>-4986</v>
      </c>
      <c r="F31" s="174">
        <v>3000</v>
      </c>
      <c r="G31" s="174">
        <v>5</v>
      </c>
      <c r="H31" s="174">
        <v>10</v>
      </c>
      <c r="I31" s="174">
        <v>191190</v>
      </c>
      <c r="J31" s="174">
        <v>191990</v>
      </c>
      <c r="K31" s="180">
        <v>4391.1000000000004</v>
      </c>
      <c r="L31" s="180">
        <v>622.851</v>
      </c>
      <c r="M31" s="180">
        <v>194700</v>
      </c>
      <c r="N31" s="180">
        <v>27617</v>
      </c>
      <c r="O31" s="180">
        <v>128720</v>
      </c>
      <c r="P31" s="180">
        <v>18258.2</v>
      </c>
      <c r="Q31" s="180">
        <v>498100</v>
      </c>
      <c r="R31" s="180">
        <v>70652.5</v>
      </c>
      <c r="S31" s="180">
        <v>694860</v>
      </c>
      <c r="T31" s="180">
        <v>98561.7</v>
      </c>
      <c r="U31" s="180">
        <v>31886</v>
      </c>
      <c r="V31" s="180">
        <v>4522.84</v>
      </c>
      <c r="W31" s="180">
        <v>8.8158000000000004E-3</v>
      </c>
      <c r="X31" s="180">
        <v>1.38</v>
      </c>
      <c r="Y31" s="180">
        <v>1.516</v>
      </c>
      <c r="Z31" s="181">
        <v>0.39090000000000003</v>
      </c>
      <c r="AA31" s="180">
        <v>0.45600000000000002</v>
      </c>
      <c r="AB31" s="180">
        <v>0.26729999999999998</v>
      </c>
      <c r="AC31" s="180">
        <v>0.25841999999999998</v>
      </c>
      <c r="AD31" s="180">
        <v>0.45</v>
      </c>
      <c r="AE31" s="180">
        <v>0.31269999999999998</v>
      </c>
      <c r="AF31" s="180">
        <v>1.395</v>
      </c>
      <c r="AG31" s="180">
        <v>0.254</v>
      </c>
      <c r="AH31" s="180">
        <v>0.1857</v>
      </c>
      <c r="AI31" s="180">
        <v>6.4017000000000004E-2</v>
      </c>
      <c r="AJ31" s="180">
        <v>0.70199999999999996</v>
      </c>
      <c r="AK31" s="180">
        <v>0.57769999999999999</v>
      </c>
      <c r="AM31" s="182">
        <v>165</v>
      </c>
      <c r="AN31" s="183">
        <v>0.17</v>
      </c>
      <c r="AO31" s="184">
        <v>95.385919999999999</v>
      </c>
      <c r="AP31" s="174">
        <v>950</v>
      </c>
      <c r="AQ31" s="184">
        <v>53</v>
      </c>
      <c r="AR31" s="176">
        <v>48.7</v>
      </c>
      <c r="AS31" s="180">
        <f t="shared" si="4"/>
        <v>8.5865892000000013E-3</v>
      </c>
      <c r="AT31" s="180">
        <f t="shared" si="5"/>
        <v>0.38073660000000004</v>
      </c>
      <c r="AU31" s="180">
        <f t="shared" si="6"/>
        <v>0.25170107999999997</v>
      </c>
      <c r="AV31" s="180">
        <f t="shared" si="7"/>
        <v>1.3587300000000002</v>
      </c>
      <c r="AW31" s="180">
        <f t="shared" si="8"/>
        <v>6.2352558000000009E-2</v>
      </c>
      <c r="AX31" s="180">
        <f t="shared" si="3"/>
        <v>0.38000069112000001</v>
      </c>
    </row>
    <row r="32" spans="1:53" x14ac:dyDescent="0.2">
      <c r="A32" s="174">
        <v>17</v>
      </c>
      <c r="B32" s="174" t="s">
        <v>670</v>
      </c>
      <c r="C32" s="174" t="s">
        <v>671</v>
      </c>
      <c r="D32" s="174">
        <v>-7056</v>
      </c>
      <c r="E32" s="174">
        <v>-4986</v>
      </c>
      <c r="F32" s="174">
        <v>3000</v>
      </c>
      <c r="G32" s="174">
        <v>5</v>
      </c>
      <c r="H32" s="174">
        <v>10</v>
      </c>
      <c r="I32" s="174">
        <v>191760</v>
      </c>
      <c r="J32" s="174">
        <v>191940</v>
      </c>
      <c r="K32" s="180">
        <v>4482.1000000000004</v>
      </c>
      <c r="L32" s="180">
        <v>635.75900000000001</v>
      </c>
      <c r="M32" s="180">
        <v>196080</v>
      </c>
      <c r="N32" s="180">
        <v>27812.799999999999</v>
      </c>
      <c r="O32" s="180">
        <v>128320</v>
      </c>
      <c r="P32" s="180">
        <v>18201.400000000001</v>
      </c>
      <c r="Q32" s="180">
        <v>509830</v>
      </c>
      <c r="R32" s="180">
        <v>72316.3</v>
      </c>
      <c r="S32" s="180">
        <v>701480</v>
      </c>
      <c r="T32" s="180">
        <v>99500.7</v>
      </c>
      <c r="U32" s="180">
        <v>32095</v>
      </c>
      <c r="V32" s="180">
        <v>4552.4799999999996</v>
      </c>
      <c r="W32" s="180">
        <v>8.7915000000000007E-3</v>
      </c>
      <c r="X32" s="180">
        <v>1.5</v>
      </c>
      <c r="Y32" s="180">
        <v>1.5</v>
      </c>
      <c r="Z32" s="181">
        <v>0.3846</v>
      </c>
      <c r="AA32" s="180">
        <v>0.629</v>
      </c>
      <c r="AB32" s="180">
        <v>0.26569999999999999</v>
      </c>
      <c r="AC32" s="180">
        <v>0.25169000000000002</v>
      </c>
      <c r="AD32" s="180">
        <v>0.42199999999999999</v>
      </c>
      <c r="AE32" s="180">
        <v>0.31230000000000002</v>
      </c>
      <c r="AF32" s="180">
        <v>1.3758999999999999</v>
      </c>
      <c r="AG32" s="180">
        <v>0.27100000000000002</v>
      </c>
      <c r="AH32" s="180">
        <v>0.184</v>
      </c>
      <c r="AI32" s="180">
        <v>6.2953999999999996E-2</v>
      </c>
      <c r="AJ32" s="180">
        <v>0.71</v>
      </c>
      <c r="AK32" s="180">
        <v>0.57550000000000001</v>
      </c>
      <c r="AM32" s="182">
        <v>165</v>
      </c>
      <c r="AN32" s="183">
        <v>0.17</v>
      </c>
      <c r="AO32" s="184">
        <v>95.385919999999999</v>
      </c>
      <c r="AP32" s="174">
        <v>950</v>
      </c>
      <c r="AQ32" s="184">
        <v>53</v>
      </c>
      <c r="AR32" s="176">
        <v>48.7</v>
      </c>
      <c r="AS32" s="180">
        <f t="shared" si="4"/>
        <v>8.5629210000000011E-3</v>
      </c>
      <c r="AT32" s="180">
        <f t="shared" si="5"/>
        <v>0.3746004</v>
      </c>
      <c r="AU32" s="180">
        <f t="shared" si="6"/>
        <v>0.24514606000000005</v>
      </c>
      <c r="AV32" s="180">
        <f t="shared" si="7"/>
        <v>1.3401266000000001</v>
      </c>
      <c r="AW32" s="180">
        <f t="shared" si="8"/>
        <v>6.1317196000000004E-2</v>
      </c>
      <c r="AX32" s="180">
        <f t="shared" si="3"/>
        <v>0.37386449111999998</v>
      </c>
    </row>
    <row r="33" spans="1:53" x14ac:dyDescent="0.2">
      <c r="A33" s="174">
        <v>18</v>
      </c>
      <c r="B33" s="174" t="s">
        <v>672</v>
      </c>
      <c r="C33" s="174" t="s">
        <v>673</v>
      </c>
      <c r="D33" s="174">
        <v>-7081</v>
      </c>
      <c r="E33" s="174">
        <v>-4986</v>
      </c>
      <c r="F33" s="174">
        <v>3000</v>
      </c>
      <c r="G33" s="174">
        <v>5</v>
      </c>
      <c r="H33" s="174">
        <v>10</v>
      </c>
      <c r="I33" s="174">
        <v>191730</v>
      </c>
      <c r="J33" s="174">
        <v>192160</v>
      </c>
      <c r="K33" s="180">
        <v>4263.1000000000004</v>
      </c>
      <c r="L33" s="180">
        <v>604.69500000000005</v>
      </c>
      <c r="M33" s="180">
        <v>182350</v>
      </c>
      <c r="N33" s="180">
        <v>25865.200000000001</v>
      </c>
      <c r="O33" s="180">
        <v>121100</v>
      </c>
      <c r="P33" s="180">
        <v>17177.3</v>
      </c>
      <c r="Q33" s="180">
        <v>478680</v>
      </c>
      <c r="R33" s="180">
        <v>67897.899999999994</v>
      </c>
      <c r="S33" s="180">
        <v>653870</v>
      </c>
      <c r="T33" s="180">
        <v>92747.5</v>
      </c>
      <c r="U33" s="180">
        <v>29486</v>
      </c>
      <c r="V33" s="180">
        <v>4182.41</v>
      </c>
      <c r="W33" s="180">
        <v>8.9058999999999996E-3</v>
      </c>
      <c r="X33" s="180">
        <v>1.6</v>
      </c>
      <c r="Y33" s="180">
        <v>1.538</v>
      </c>
      <c r="Z33" s="181">
        <v>0.38094</v>
      </c>
      <c r="AA33" s="180">
        <v>0.53200000000000003</v>
      </c>
      <c r="AB33" s="180">
        <v>0.2752</v>
      </c>
      <c r="AC33" s="180">
        <v>0.25297999999999998</v>
      </c>
      <c r="AD33" s="180">
        <v>0.503</v>
      </c>
      <c r="AE33" s="180">
        <v>0.32169999999999999</v>
      </c>
      <c r="AF33" s="180">
        <v>1.3660000000000001</v>
      </c>
      <c r="AG33" s="180">
        <v>0.28699999999999998</v>
      </c>
      <c r="AH33" s="180">
        <v>0.19020000000000001</v>
      </c>
      <c r="AI33" s="180">
        <v>6.1599000000000001E-2</v>
      </c>
      <c r="AJ33" s="180">
        <v>0.91900000000000004</v>
      </c>
      <c r="AK33" s="180">
        <v>0.6</v>
      </c>
      <c r="AM33" s="182">
        <v>165</v>
      </c>
      <c r="AN33" s="183">
        <v>0.17</v>
      </c>
      <c r="AO33" s="184">
        <v>95.385919999999999</v>
      </c>
      <c r="AP33" s="174">
        <v>950</v>
      </c>
      <c r="AQ33" s="184">
        <v>53</v>
      </c>
      <c r="AR33" s="176">
        <v>48.7</v>
      </c>
      <c r="AS33" s="180">
        <f t="shared" si="4"/>
        <v>8.6743466000000005E-3</v>
      </c>
      <c r="AT33" s="180">
        <f t="shared" si="5"/>
        <v>0.37103556000000004</v>
      </c>
      <c r="AU33" s="180">
        <f t="shared" si="6"/>
        <v>0.24640252000000001</v>
      </c>
      <c r="AV33" s="180">
        <f t="shared" si="7"/>
        <v>1.3304840000000002</v>
      </c>
      <c r="AW33" s="180">
        <f t="shared" si="8"/>
        <v>5.9997426E-2</v>
      </c>
      <c r="AX33" s="180">
        <f t="shared" si="3"/>
        <v>0.37029965112000002</v>
      </c>
    </row>
    <row r="34" spans="1:53" x14ac:dyDescent="0.2">
      <c r="A34" s="174">
        <v>25</v>
      </c>
      <c r="B34" s="174" t="s">
        <v>674</v>
      </c>
      <c r="C34" s="174" t="s">
        <v>675</v>
      </c>
      <c r="D34" s="174">
        <v>-17131</v>
      </c>
      <c r="E34" s="174">
        <v>-5205</v>
      </c>
      <c r="F34" s="174">
        <v>3000</v>
      </c>
      <c r="G34" s="174">
        <v>5</v>
      </c>
      <c r="H34" s="174">
        <v>10</v>
      </c>
      <c r="I34" s="174">
        <v>192180</v>
      </c>
      <c r="J34" s="174">
        <v>192480</v>
      </c>
      <c r="K34" s="180">
        <v>4115.1000000000004</v>
      </c>
      <c r="L34" s="180">
        <v>583.702</v>
      </c>
      <c r="M34" s="180">
        <v>2146100</v>
      </c>
      <c r="N34" s="180">
        <v>304411</v>
      </c>
      <c r="O34" s="180">
        <v>355350</v>
      </c>
      <c r="P34" s="180">
        <v>50404.3</v>
      </c>
      <c r="Q34" s="180">
        <v>780800</v>
      </c>
      <c r="R34" s="180">
        <v>110752</v>
      </c>
      <c r="S34" s="180">
        <v>1076800</v>
      </c>
      <c r="T34" s="180">
        <v>152738</v>
      </c>
      <c r="U34" s="180">
        <v>253350</v>
      </c>
      <c r="V34" s="180">
        <v>35936.199999999997</v>
      </c>
      <c r="W34" s="180">
        <v>5.2703999999999997E-3</v>
      </c>
      <c r="X34" s="180">
        <v>1.41</v>
      </c>
      <c r="Y34" s="180">
        <v>1.5629999999999999</v>
      </c>
      <c r="Z34" s="181">
        <v>2.7486000000000002</v>
      </c>
      <c r="AA34" s="180">
        <v>0.27300000000000002</v>
      </c>
      <c r="AB34" s="180">
        <v>0.13220000000000001</v>
      </c>
      <c r="AC34" s="180">
        <v>0.45512000000000002</v>
      </c>
      <c r="AD34" s="180">
        <v>0.26600000000000001</v>
      </c>
      <c r="AE34" s="180">
        <v>0.2024</v>
      </c>
      <c r="AF34" s="180">
        <v>1.3791</v>
      </c>
      <c r="AG34" s="180">
        <v>0.16900000000000001</v>
      </c>
      <c r="AH34" s="180">
        <v>0.14860000000000001</v>
      </c>
      <c r="AI34" s="180">
        <v>0.32446999999999998</v>
      </c>
      <c r="AJ34" s="180">
        <v>0.29199999999999998</v>
      </c>
      <c r="AK34" s="180">
        <v>0.2286</v>
      </c>
      <c r="AM34" s="182">
        <v>102</v>
      </c>
      <c r="AN34" s="183">
        <v>1.17</v>
      </c>
      <c r="AO34" s="182">
        <v>195</v>
      </c>
      <c r="AP34" s="174">
        <v>838</v>
      </c>
      <c r="AQ34" s="182">
        <v>281</v>
      </c>
      <c r="AR34" s="176">
        <v>51.13</v>
      </c>
      <c r="AS34" s="180">
        <f t="shared" si="4"/>
        <v>5.3895110400000003E-3</v>
      </c>
      <c r="AT34" s="180">
        <f t="shared" si="5"/>
        <v>2.8107183600000001</v>
      </c>
      <c r="AU34" s="180">
        <f t="shared" si="6"/>
        <v>0.46540571200000003</v>
      </c>
      <c r="AV34" s="180">
        <f t="shared" si="7"/>
        <v>1.4102676600000001</v>
      </c>
      <c r="AW34" s="180">
        <f t="shared" si="8"/>
        <v>0.331803022</v>
      </c>
      <c r="AX34" s="180">
        <f t="shared" si="3"/>
        <v>2.8099824511200002</v>
      </c>
    </row>
    <row r="35" spans="1:53" x14ac:dyDescent="0.2">
      <c r="A35" s="174">
        <v>26</v>
      </c>
      <c r="B35" s="174" t="s">
        <v>676</v>
      </c>
      <c r="C35" s="174" t="s">
        <v>677</v>
      </c>
      <c r="D35" s="174">
        <v>-17156</v>
      </c>
      <c r="E35" s="174">
        <v>-5205</v>
      </c>
      <c r="F35" s="174">
        <v>3000</v>
      </c>
      <c r="G35" s="174">
        <v>5</v>
      </c>
      <c r="H35" s="174">
        <v>10</v>
      </c>
      <c r="I35" s="174">
        <v>192260</v>
      </c>
      <c r="J35" s="174">
        <v>192580</v>
      </c>
      <c r="K35" s="180">
        <v>4344.1000000000004</v>
      </c>
      <c r="L35" s="180">
        <v>616.18399999999997</v>
      </c>
      <c r="M35" s="180">
        <v>2205500</v>
      </c>
      <c r="N35" s="180">
        <v>312837</v>
      </c>
      <c r="O35" s="180">
        <v>369730</v>
      </c>
      <c r="P35" s="180">
        <v>52444</v>
      </c>
      <c r="Q35" s="180">
        <v>833480</v>
      </c>
      <c r="R35" s="180">
        <v>118224</v>
      </c>
      <c r="S35" s="180">
        <v>1143500</v>
      </c>
      <c r="T35" s="180">
        <v>162199</v>
      </c>
      <c r="U35" s="180">
        <v>265070</v>
      </c>
      <c r="V35" s="180">
        <v>37598.6</v>
      </c>
      <c r="W35" s="180">
        <v>5.2119999999999996E-3</v>
      </c>
      <c r="X35" s="180">
        <v>1.27</v>
      </c>
      <c r="Y35" s="180">
        <v>1.5209999999999999</v>
      </c>
      <c r="Z35" s="181">
        <v>2.6461000000000001</v>
      </c>
      <c r="AA35" s="180">
        <v>0.41299999999999998</v>
      </c>
      <c r="AB35" s="180">
        <v>0.12859999999999999</v>
      </c>
      <c r="AC35" s="180">
        <v>0.44359999999999999</v>
      </c>
      <c r="AD35" s="180">
        <v>0.371</v>
      </c>
      <c r="AE35" s="180">
        <v>0.1976</v>
      </c>
      <c r="AF35" s="180">
        <v>1.3718999999999999</v>
      </c>
      <c r="AG35" s="180">
        <v>0.23899999999999999</v>
      </c>
      <c r="AH35" s="180">
        <v>0.14399999999999999</v>
      </c>
      <c r="AI35" s="180">
        <v>0.31802000000000002</v>
      </c>
      <c r="AJ35" s="180">
        <v>0.439</v>
      </c>
      <c r="AK35" s="180">
        <v>0.223</v>
      </c>
      <c r="AM35" s="182">
        <v>102</v>
      </c>
      <c r="AN35" s="183">
        <v>1.17</v>
      </c>
      <c r="AO35" s="182">
        <v>195</v>
      </c>
      <c r="AP35" s="174">
        <v>838</v>
      </c>
      <c r="AQ35" s="182">
        <v>281</v>
      </c>
      <c r="AR35" s="176">
        <v>51.13</v>
      </c>
      <c r="AS35" s="180">
        <f t="shared" si="4"/>
        <v>5.3297912000000005E-3</v>
      </c>
      <c r="AT35" s="180">
        <f t="shared" si="5"/>
        <v>2.70590186</v>
      </c>
      <c r="AU35" s="180">
        <f t="shared" si="6"/>
        <v>0.45362535999999998</v>
      </c>
      <c r="AV35" s="180">
        <f t="shared" si="7"/>
        <v>1.40290494</v>
      </c>
      <c r="AW35" s="180">
        <f t="shared" si="8"/>
        <v>0.325207252</v>
      </c>
      <c r="AX35" s="180">
        <f t="shared" si="3"/>
        <v>2.7051659511200001</v>
      </c>
    </row>
    <row r="36" spans="1:53" x14ac:dyDescent="0.2">
      <c r="A36" s="174">
        <v>27</v>
      </c>
      <c r="B36" s="174" t="s">
        <v>678</v>
      </c>
      <c r="C36" s="174" t="s">
        <v>679</v>
      </c>
      <c r="D36" s="174">
        <v>-17181</v>
      </c>
      <c r="E36" s="174">
        <v>-5205</v>
      </c>
      <c r="F36" s="174">
        <v>3000</v>
      </c>
      <c r="G36" s="174">
        <v>5</v>
      </c>
      <c r="H36" s="174">
        <v>10</v>
      </c>
      <c r="I36" s="174" t="s">
        <v>715</v>
      </c>
      <c r="J36" s="174">
        <v>193260</v>
      </c>
      <c r="K36" s="180">
        <v>4269.1000000000004</v>
      </c>
      <c r="L36" s="180">
        <v>605.54600000000005</v>
      </c>
      <c r="M36" s="180">
        <v>2213700</v>
      </c>
      <c r="N36" s="180">
        <v>314000</v>
      </c>
      <c r="O36" s="180">
        <v>372200</v>
      </c>
      <c r="P36" s="180">
        <v>52794.3</v>
      </c>
      <c r="Q36" s="180">
        <v>842960</v>
      </c>
      <c r="R36" s="180">
        <v>119569</v>
      </c>
      <c r="S36" s="180">
        <v>1161200</v>
      </c>
      <c r="T36" s="180">
        <v>164709</v>
      </c>
      <c r="U36" s="180">
        <v>269560</v>
      </c>
      <c r="V36" s="180">
        <v>38235.5</v>
      </c>
      <c r="W36" s="180">
        <v>5.0644000000000002E-3</v>
      </c>
      <c r="X36" s="180">
        <v>1.67</v>
      </c>
      <c r="Y36" s="180">
        <v>1.534</v>
      </c>
      <c r="Z36" s="181">
        <v>2.6261999999999999</v>
      </c>
      <c r="AA36" s="180">
        <v>0.36399999999999999</v>
      </c>
      <c r="AB36" s="180">
        <v>0.128</v>
      </c>
      <c r="AC36" s="180">
        <v>0.44153999999999999</v>
      </c>
      <c r="AD36" s="180">
        <v>0.35099999999999998</v>
      </c>
      <c r="AE36" s="180">
        <v>0.1968</v>
      </c>
      <c r="AF36" s="180">
        <v>1.3774999999999999</v>
      </c>
      <c r="AG36" s="180">
        <v>0.21299999999999999</v>
      </c>
      <c r="AH36" s="180">
        <v>0.1431</v>
      </c>
      <c r="AI36" s="180">
        <v>0.31978000000000001</v>
      </c>
      <c r="AJ36" s="180">
        <v>0.41599999999999998</v>
      </c>
      <c r="AK36" s="180">
        <v>0.2213</v>
      </c>
      <c r="AM36" s="182">
        <v>102</v>
      </c>
      <c r="AN36" s="183">
        <v>1.17</v>
      </c>
      <c r="AO36" s="182">
        <v>195</v>
      </c>
      <c r="AP36" s="174">
        <v>838</v>
      </c>
      <c r="AQ36" s="182">
        <v>281</v>
      </c>
      <c r="AR36" s="176">
        <v>51.13</v>
      </c>
      <c r="AS36" s="180">
        <f t="shared" si="4"/>
        <v>5.1788554400000013E-3</v>
      </c>
      <c r="AT36" s="180">
        <f t="shared" si="5"/>
        <v>2.6855521199999997</v>
      </c>
      <c r="AU36" s="180">
        <f t="shared" si="6"/>
        <v>0.45151880400000005</v>
      </c>
      <c r="AV36" s="180">
        <f t="shared" si="7"/>
        <v>1.4086314999999998</v>
      </c>
      <c r="AW36" s="180">
        <f t="shared" si="8"/>
        <v>0.32700702800000003</v>
      </c>
      <c r="AX36" s="180">
        <f t="shared" si="3"/>
        <v>2.6848162111199998</v>
      </c>
    </row>
    <row r="37" spans="1:53" s="177" customFormat="1" x14ac:dyDescent="0.2">
      <c r="A37" s="177">
        <v>28</v>
      </c>
      <c r="B37" s="177" t="s">
        <v>680</v>
      </c>
      <c r="C37" s="177" t="s">
        <v>681</v>
      </c>
      <c r="D37" s="177">
        <v>-16771</v>
      </c>
      <c r="E37" s="177">
        <v>-1847</v>
      </c>
      <c r="F37" s="177">
        <v>3000</v>
      </c>
      <c r="G37" s="177">
        <v>5</v>
      </c>
      <c r="H37" s="177">
        <v>10</v>
      </c>
      <c r="I37" s="177">
        <v>193030</v>
      </c>
      <c r="J37" s="177">
        <v>192040</v>
      </c>
      <c r="K37" s="186">
        <v>85</v>
      </c>
      <c r="L37" s="186">
        <v>12.056699999999999</v>
      </c>
      <c r="M37" s="186">
        <v>491</v>
      </c>
      <c r="N37" s="186">
        <v>69.645399999999995</v>
      </c>
      <c r="O37" s="186">
        <v>115</v>
      </c>
      <c r="P37" s="186">
        <v>16.312100000000001</v>
      </c>
      <c r="Q37" s="186">
        <v>32846</v>
      </c>
      <c r="R37" s="186">
        <v>4659.01</v>
      </c>
      <c r="S37" s="186">
        <v>144</v>
      </c>
      <c r="T37" s="186">
        <v>20.4255</v>
      </c>
      <c r="U37" s="186">
        <v>42814</v>
      </c>
      <c r="V37" s="186">
        <v>6072.91</v>
      </c>
      <c r="W37" s="186">
        <v>2.5877999999999999E-3</v>
      </c>
      <c r="X37" s="186">
        <v>12.6</v>
      </c>
      <c r="Y37" s="186">
        <v>10.86</v>
      </c>
      <c r="Z37" s="186">
        <v>1.4949E-2</v>
      </c>
      <c r="AA37" s="186">
        <v>9.27</v>
      </c>
      <c r="AB37" s="186">
        <v>4.5469999999999997</v>
      </c>
      <c r="AC37" s="186">
        <v>3.5011999999999999E-3</v>
      </c>
      <c r="AD37" s="186">
        <v>12.3</v>
      </c>
      <c r="AE37" s="186">
        <v>9.3409999999999993</v>
      </c>
      <c r="AF37" s="186">
        <v>4.3841000000000001E-3</v>
      </c>
      <c r="AG37" s="186">
        <v>9.41</v>
      </c>
      <c r="AH37" s="186">
        <v>8.3520000000000003</v>
      </c>
      <c r="AI37" s="186">
        <v>1.3035000000000001</v>
      </c>
      <c r="AJ37" s="186">
        <v>8.99</v>
      </c>
      <c r="AK37" s="186">
        <v>0.73350000000000004</v>
      </c>
      <c r="AR37" s="177">
        <v>100</v>
      </c>
      <c r="AS37" s="186">
        <f t="shared" si="4"/>
        <v>5.1755999999999998E-3</v>
      </c>
      <c r="AT37" s="186">
        <f t="shared" si="5"/>
        <v>2.9898000000000001E-2</v>
      </c>
      <c r="AU37" s="186">
        <f t="shared" si="6"/>
        <v>7.0023999999999998E-3</v>
      </c>
      <c r="AV37" s="186">
        <f t="shared" si="7"/>
        <v>8.7682000000000003E-3</v>
      </c>
      <c r="AW37" s="186">
        <f t="shared" si="8"/>
        <v>2.6070000000000007</v>
      </c>
      <c r="AX37" s="186">
        <f t="shared" si="3"/>
        <v>2.9162091120000001E-2</v>
      </c>
      <c r="AY37" s="187">
        <f t="shared" ref="AY37:AY39" si="9">4499*AT37</f>
        <v>134.51110199999999</v>
      </c>
      <c r="AZ37" s="187">
        <f>4499*AX37</f>
        <v>131.20024794887999</v>
      </c>
      <c r="BA37" s="187"/>
    </row>
    <row r="38" spans="1:53" x14ac:dyDescent="0.2">
      <c r="A38" s="174">
        <v>29</v>
      </c>
      <c r="B38" s="174" t="s">
        <v>682</v>
      </c>
      <c r="C38" s="174" t="s">
        <v>683</v>
      </c>
      <c r="D38" s="174">
        <v>-16796</v>
      </c>
      <c r="E38" s="174">
        <v>-1847</v>
      </c>
      <c r="F38" s="174">
        <v>3000</v>
      </c>
      <c r="G38" s="174">
        <v>5</v>
      </c>
      <c r="H38" s="174">
        <v>10</v>
      </c>
      <c r="I38" s="174">
        <v>191910</v>
      </c>
      <c r="J38" s="174">
        <v>192560</v>
      </c>
      <c r="K38" s="180">
        <v>9</v>
      </c>
      <c r="L38" s="180">
        <v>1.2766</v>
      </c>
      <c r="M38" s="180">
        <v>366</v>
      </c>
      <c r="N38" s="180">
        <v>51.914900000000003</v>
      </c>
      <c r="O38" s="180">
        <v>135</v>
      </c>
      <c r="P38" s="180">
        <v>19.148900000000001</v>
      </c>
      <c r="Q38" s="180">
        <v>599040</v>
      </c>
      <c r="R38" s="180">
        <v>84970.2</v>
      </c>
      <c r="S38" s="180">
        <v>53</v>
      </c>
      <c r="T38" s="180">
        <v>7.5177300000000002</v>
      </c>
      <c r="U38" s="180">
        <v>1026200</v>
      </c>
      <c r="V38" s="180">
        <v>145560</v>
      </c>
      <c r="W38" s="180">
        <v>1.5024E-5</v>
      </c>
      <c r="X38" s="180">
        <v>30.5</v>
      </c>
      <c r="Y38" s="180">
        <v>33.33</v>
      </c>
      <c r="Z38" s="181">
        <v>6.1098000000000001E-4</v>
      </c>
      <c r="AA38" s="180">
        <v>5.93</v>
      </c>
      <c r="AB38" s="180">
        <v>5.2290000000000001</v>
      </c>
      <c r="AC38" s="180">
        <v>2.2536E-4</v>
      </c>
      <c r="AD38" s="180">
        <v>6.81</v>
      </c>
      <c r="AE38" s="180">
        <v>8.6080000000000005</v>
      </c>
      <c r="AF38" s="180">
        <v>8.8474999999999996E-5</v>
      </c>
      <c r="AG38" s="180">
        <v>11.6</v>
      </c>
      <c r="AH38" s="180">
        <v>13.74</v>
      </c>
      <c r="AI38" s="180">
        <v>1.7130000000000001</v>
      </c>
      <c r="AJ38" s="180">
        <v>0.20499999999999999</v>
      </c>
      <c r="AK38" s="180">
        <v>0.16259999999999999</v>
      </c>
      <c r="AR38" s="174">
        <v>100</v>
      </c>
      <c r="AS38" s="180">
        <f t="shared" si="4"/>
        <v>3.0048000000000001E-5</v>
      </c>
      <c r="AT38" s="180">
        <f t="shared" si="5"/>
        <v>1.22196E-3</v>
      </c>
      <c r="AU38" s="180">
        <f t="shared" si="6"/>
        <v>4.5071999999999999E-4</v>
      </c>
      <c r="AV38" s="180">
        <f t="shared" si="7"/>
        <v>1.7694999999999999E-4</v>
      </c>
      <c r="AW38" s="180">
        <f t="shared" si="8"/>
        <v>3.4260000000000002</v>
      </c>
      <c r="AX38" s="180">
        <f t="shared" si="3"/>
        <v>4.8605111999999999E-4</v>
      </c>
      <c r="AY38" s="188">
        <f t="shared" si="9"/>
        <v>5.4975980399999997</v>
      </c>
      <c r="AZ38" s="176">
        <f>4499*AX38</f>
        <v>2.18674398888</v>
      </c>
    </row>
    <row r="39" spans="1:53" x14ac:dyDescent="0.2">
      <c r="A39" s="174">
        <v>30</v>
      </c>
      <c r="B39" s="174" t="s">
        <v>684</v>
      </c>
      <c r="C39" s="174" t="s">
        <v>685</v>
      </c>
      <c r="D39" s="174">
        <v>-16821</v>
      </c>
      <c r="E39" s="174">
        <v>-1847</v>
      </c>
      <c r="F39" s="174">
        <v>3000</v>
      </c>
      <c r="G39" s="174">
        <v>5</v>
      </c>
      <c r="H39" s="174">
        <v>10</v>
      </c>
      <c r="I39" s="174">
        <v>192390</v>
      </c>
      <c r="J39" s="174">
        <v>193030</v>
      </c>
      <c r="K39" s="180">
        <v>19</v>
      </c>
      <c r="L39" s="180">
        <v>2.6950400000000001</v>
      </c>
      <c r="M39" s="180">
        <v>365</v>
      </c>
      <c r="N39" s="180">
        <v>51.773000000000003</v>
      </c>
      <c r="O39" s="180">
        <v>155</v>
      </c>
      <c r="P39" s="180">
        <v>21.985800000000001</v>
      </c>
      <c r="Q39" s="180">
        <v>664430</v>
      </c>
      <c r="R39" s="180">
        <v>94245.4</v>
      </c>
      <c r="S39" s="180">
        <v>64</v>
      </c>
      <c r="T39" s="180">
        <v>9.0780100000000008</v>
      </c>
      <c r="U39" s="180">
        <v>1129300</v>
      </c>
      <c r="V39" s="180">
        <v>160184</v>
      </c>
      <c r="W39" s="180">
        <v>2.8595999999999999E-5</v>
      </c>
      <c r="X39" s="180">
        <v>23.5</v>
      </c>
      <c r="Y39" s="180">
        <v>22.94</v>
      </c>
      <c r="Z39" s="181">
        <v>5.4934000000000005E-4</v>
      </c>
      <c r="AA39" s="180">
        <v>6.08</v>
      </c>
      <c r="AB39" s="180">
        <v>5.2359999999999998</v>
      </c>
      <c r="AC39" s="180">
        <v>2.3327999999999999E-4</v>
      </c>
      <c r="AD39" s="180">
        <v>8.5299999999999994</v>
      </c>
      <c r="AE39" s="180">
        <v>8.0329999999999995</v>
      </c>
      <c r="AF39" s="180">
        <v>9.6323000000000006E-5</v>
      </c>
      <c r="AG39" s="180">
        <v>13.5</v>
      </c>
      <c r="AH39" s="180">
        <v>12.5</v>
      </c>
      <c r="AI39" s="180">
        <v>1.6996</v>
      </c>
      <c r="AJ39" s="180">
        <v>0.20399999999999999</v>
      </c>
      <c r="AK39" s="180">
        <v>0.15459999999999999</v>
      </c>
      <c r="AR39" s="174">
        <v>100</v>
      </c>
      <c r="AS39" s="180">
        <f t="shared" si="4"/>
        <v>5.7191999999999997E-5</v>
      </c>
      <c r="AT39" s="180">
        <f t="shared" si="5"/>
        <v>1.0986800000000001E-3</v>
      </c>
      <c r="AU39" s="180">
        <f t="shared" si="6"/>
        <v>4.6655999999999998E-4</v>
      </c>
      <c r="AV39" s="180">
        <f t="shared" si="7"/>
        <v>1.9264599999999998E-4</v>
      </c>
      <c r="AW39" s="180">
        <f t="shared" si="8"/>
        <v>3.3992</v>
      </c>
      <c r="AX39" s="180">
        <f t="shared" si="3"/>
        <v>3.6277112000000008E-4</v>
      </c>
      <c r="AY39" s="188">
        <f t="shared" si="9"/>
        <v>4.9429613200000002</v>
      </c>
      <c r="AZ39" s="176">
        <f>4499*AX39</f>
        <v>1.6321072688800002</v>
      </c>
    </row>
    <row r="40" spans="1:53" x14ac:dyDescent="0.2">
      <c r="A40" s="174">
        <v>31</v>
      </c>
      <c r="B40" s="174" t="s">
        <v>686</v>
      </c>
      <c r="C40" s="174" t="s">
        <v>687</v>
      </c>
      <c r="D40" s="174">
        <v>-13592</v>
      </c>
      <c r="E40" s="174">
        <v>1274</v>
      </c>
      <c r="F40" s="174">
        <v>3000</v>
      </c>
      <c r="G40" s="174">
        <v>5</v>
      </c>
      <c r="H40" s="174">
        <v>10</v>
      </c>
      <c r="I40" s="174">
        <v>192800</v>
      </c>
      <c r="J40" s="174">
        <v>193220</v>
      </c>
      <c r="K40" s="180">
        <v>5010.2</v>
      </c>
      <c r="L40" s="180">
        <v>710.66700000000003</v>
      </c>
      <c r="M40" s="180">
        <v>760220</v>
      </c>
      <c r="N40" s="180">
        <v>107833</v>
      </c>
      <c r="O40" s="180">
        <v>513620</v>
      </c>
      <c r="P40" s="180">
        <v>72853.899999999994</v>
      </c>
      <c r="Q40" s="180">
        <v>656180</v>
      </c>
      <c r="R40" s="180">
        <v>93075.199999999997</v>
      </c>
      <c r="S40" s="180">
        <v>1264500</v>
      </c>
      <c r="T40" s="180">
        <v>179362</v>
      </c>
      <c r="U40" s="180">
        <v>114100</v>
      </c>
      <c r="V40" s="180">
        <v>16184.4</v>
      </c>
      <c r="W40" s="180">
        <v>7.6353999999999997E-3</v>
      </c>
      <c r="X40" s="180">
        <v>1.47</v>
      </c>
      <c r="Y40" s="180">
        <v>1.4179999999999999</v>
      </c>
      <c r="Z40" s="181">
        <v>1.1586000000000001</v>
      </c>
      <c r="AA40" s="180">
        <v>0.45200000000000001</v>
      </c>
      <c r="AB40" s="180">
        <v>0.16850000000000001</v>
      </c>
      <c r="AC40" s="180">
        <v>0.78273999999999999</v>
      </c>
      <c r="AD40" s="180">
        <v>0.29399999999999998</v>
      </c>
      <c r="AE40" s="180">
        <v>0.18629999999999999</v>
      </c>
      <c r="AF40" s="180">
        <v>1.9271</v>
      </c>
      <c r="AG40" s="180">
        <v>0.27500000000000002</v>
      </c>
      <c r="AH40" s="180">
        <v>0.15210000000000001</v>
      </c>
      <c r="AI40" s="180">
        <v>0.17388000000000001</v>
      </c>
      <c r="AJ40" s="180">
        <v>0.52300000000000002</v>
      </c>
      <c r="AK40" s="180">
        <v>0.32079999999999997</v>
      </c>
      <c r="AM40" s="174">
        <v>125</v>
      </c>
      <c r="AN40" s="176">
        <v>0.44</v>
      </c>
      <c r="AQ40" s="174">
        <v>119</v>
      </c>
      <c r="AR40" s="176">
        <v>49.46</v>
      </c>
      <c r="AS40" s="180">
        <f t="shared" si="4"/>
        <v>7.5529376799999999E-3</v>
      </c>
      <c r="AT40" s="180">
        <f t="shared" si="5"/>
        <v>1.14608712</v>
      </c>
      <c r="AU40" s="180">
        <f t="shared" si="6"/>
        <v>0.77428640799999993</v>
      </c>
      <c r="AV40" s="180">
        <f t="shared" si="7"/>
        <v>1.9062873200000001</v>
      </c>
      <c r="AW40" s="180">
        <f t="shared" si="8"/>
        <v>0.17200209600000002</v>
      </c>
      <c r="AX40" s="180">
        <f t="shared" si="3"/>
        <v>1.1453512111199999</v>
      </c>
    </row>
    <row r="41" spans="1:53" x14ac:dyDescent="0.2">
      <c r="A41" s="174">
        <v>32</v>
      </c>
      <c r="B41" s="174" t="s">
        <v>688</v>
      </c>
      <c r="C41" s="174" t="s">
        <v>689</v>
      </c>
      <c r="D41" s="174">
        <v>-13617</v>
      </c>
      <c r="E41" s="174">
        <v>1274</v>
      </c>
      <c r="F41" s="174">
        <v>3000</v>
      </c>
      <c r="G41" s="174">
        <v>5</v>
      </c>
      <c r="H41" s="174">
        <v>10</v>
      </c>
      <c r="I41" s="174">
        <v>192990</v>
      </c>
      <c r="J41" s="174">
        <v>193410</v>
      </c>
      <c r="K41" s="180">
        <v>5463.2</v>
      </c>
      <c r="L41" s="180">
        <v>774.92200000000003</v>
      </c>
      <c r="M41" s="180">
        <v>820540</v>
      </c>
      <c r="N41" s="180">
        <v>116389</v>
      </c>
      <c r="O41" s="180">
        <v>557510</v>
      </c>
      <c r="P41" s="180">
        <v>79079.399999999994</v>
      </c>
      <c r="Q41" s="180">
        <v>724220</v>
      </c>
      <c r="R41" s="180">
        <v>102726</v>
      </c>
      <c r="S41" s="180">
        <v>1380000</v>
      </c>
      <c r="T41" s="180">
        <v>195745</v>
      </c>
      <c r="U41" s="180">
        <v>123680</v>
      </c>
      <c r="V41" s="180">
        <v>17543.3</v>
      </c>
      <c r="W41" s="180">
        <v>7.5434999999999999E-3</v>
      </c>
      <c r="X41" s="180">
        <v>1.24</v>
      </c>
      <c r="Y41" s="180">
        <v>1.3580000000000001</v>
      </c>
      <c r="Z41" s="181">
        <v>1.133</v>
      </c>
      <c r="AA41" s="180">
        <v>0.44700000000000001</v>
      </c>
      <c r="AB41" s="180">
        <v>0.16120000000000001</v>
      </c>
      <c r="AC41" s="180">
        <v>0.76980999999999999</v>
      </c>
      <c r="AD41" s="180">
        <v>0.36499999999999999</v>
      </c>
      <c r="AE41" s="180">
        <v>0.1782</v>
      </c>
      <c r="AF41" s="180">
        <v>1.9055</v>
      </c>
      <c r="AG41" s="180">
        <v>0.25900000000000001</v>
      </c>
      <c r="AH41" s="180">
        <v>0.14510000000000001</v>
      </c>
      <c r="AI41" s="180">
        <v>0.17077000000000001</v>
      </c>
      <c r="AJ41" s="180">
        <v>0.56599999999999995</v>
      </c>
      <c r="AK41" s="180">
        <v>0.30769999999999997</v>
      </c>
      <c r="AM41" s="174">
        <v>125</v>
      </c>
      <c r="AN41" s="176">
        <v>0.44</v>
      </c>
      <c r="AQ41" s="174">
        <v>119</v>
      </c>
      <c r="AR41" s="176">
        <v>49.46</v>
      </c>
      <c r="AS41" s="180">
        <f t="shared" si="4"/>
        <v>7.4620302000000006E-3</v>
      </c>
      <c r="AT41" s="180">
        <f t="shared" si="5"/>
        <v>1.1207636000000001</v>
      </c>
      <c r="AU41" s="180">
        <f t="shared" si="6"/>
        <v>0.76149605199999992</v>
      </c>
      <c r="AV41" s="180">
        <f t="shared" si="7"/>
        <v>1.8849206000000001</v>
      </c>
      <c r="AW41" s="180">
        <f t="shared" si="8"/>
        <v>0.16892568400000002</v>
      </c>
      <c r="AX41" s="180">
        <f t="shared" si="3"/>
        <v>1.12002769112</v>
      </c>
    </row>
    <row r="42" spans="1:53" x14ac:dyDescent="0.2">
      <c r="A42" s="174">
        <v>33</v>
      </c>
      <c r="B42" s="174" t="s">
        <v>690</v>
      </c>
      <c r="C42" s="174" t="s">
        <v>691</v>
      </c>
      <c r="D42" s="174">
        <v>-13642</v>
      </c>
      <c r="E42" s="174">
        <v>1274</v>
      </c>
      <c r="F42" s="174">
        <v>3000</v>
      </c>
      <c r="G42" s="174">
        <v>5</v>
      </c>
      <c r="H42" s="174">
        <v>10</v>
      </c>
      <c r="I42" s="174">
        <v>193190</v>
      </c>
      <c r="J42" s="174">
        <v>193480</v>
      </c>
      <c r="K42" s="180">
        <v>5826.2</v>
      </c>
      <c r="L42" s="180">
        <v>826.41099999999994</v>
      </c>
      <c r="M42" s="180">
        <v>855280</v>
      </c>
      <c r="N42" s="180">
        <v>121316</v>
      </c>
      <c r="O42" s="180">
        <v>593650</v>
      </c>
      <c r="P42" s="180">
        <v>84205.7</v>
      </c>
      <c r="Q42" s="180">
        <v>798750</v>
      </c>
      <c r="R42" s="180">
        <v>113298</v>
      </c>
      <c r="S42" s="180">
        <v>1525300</v>
      </c>
      <c r="T42" s="180">
        <v>216355</v>
      </c>
      <c r="U42" s="180">
        <v>135620</v>
      </c>
      <c r="V42" s="180">
        <v>19236.900000000001</v>
      </c>
      <c r="W42" s="180">
        <v>7.2941999999999998E-3</v>
      </c>
      <c r="X42" s="180">
        <v>1.46</v>
      </c>
      <c r="Y42" s="180">
        <v>1.3149999999999999</v>
      </c>
      <c r="Z42" s="181">
        <v>1.0708</v>
      </c>
      <c r="AA42" s="180">
        <v>0.44600000000000001</v>
      </c>
      <c r="AB42" s="180">
        <v>0.15559999999999999</v>
      </c>
      <c r="AC42" s="180">
        <v>0.74322999999999995</v>
      </c>
      <c r="AD42" s="180">
        <v>0.40100000000000002</v>
      </c>
      <c r="AE42" s="180">
        <v>0.1714</v>
      </c>
      <c r="AF42" s="180">
        <v>1.9096</v>
      </c>
      <c r="AG42" s="180">
        <v>0.28100000000000003</v>
      </c>
      <c r="AH42" s="180">
        <v>0.1381</v>
      </c>
      <c r="AI42" s="180">
        <v>0.16979</v>
      </c>
      <c r="AJ42" s="180">
        <v>0.55900000000000005</v>
      </c>
      <c r="AK42" s="180">
        <v>0.29370000000000002</v>
      </c>
      <c r="AM42" s="174">
        <v>125</v>
      </c>
      <c r="AN42" s="176">
        <v>0.44</v>
      </c>
      <c r="AQ42" s="174">
        <v>119</v>
      </c>
      <c r="AR42" s="176">
        <v>49.46</v>
      </c>
      <c r="AS42" s="180">
        <f t="shared" si="4"/>
        <v>7.21542264E-3</v>
      </c>
      <c r="AT42" s="180">
        <f t="shared" si="5"/>
        <v>1.05923536</v>
      </c>
      <c r="AU42" s="180">
        <f t="shared" si="6"/>
        <v>0.73520311599999999</v>
      </c>
      <c r="AV42" s="180">
        <f t="shared" si="7"/>
        <v>1.8889763199999998</v>
      </c>
      <c r="AW42" s="180">
        <f t="shared" si="8"/>
        <v>0.16795626800000002</v>
      </c>
      <c r="AX42" s="180">
        <f t="shared" si="3"/>
        <v>1.0584994511199999</v>
      </c>
    </row>
    <row r="43" spans="1:53" x14ac:dyDescent="0.2">
      <c r="A43" s="174">
        <v>43</v>
      </c>
      <c r="B43" s="174" t="s">
        <v>692</v>
      </c>
      <c r="C43" s="174" t="s">
        <v>693</v>
      </c>
      <c r="D43" s="174">
        <v>-12801</v>
      </c>
      <c r="E43" s="174">
        <v>-2304</v>
      </c>
      <c r="F43" s="174">
        <v>3000</v>
      </c>
      <c r="G43" s="174">
        <v>5</v>
      </c>
      <c r="H43" s="174">
        <v>10</v>
      </c>
      <c r="I43" s="174">
        <v>193520</v>
      </c>
      <c r="J43" s="174">
        <v>193750</v>
      </c>
      <c r="K43" s="180">
        <v>10234</v>
      </c>
      <c r="L43" s="180">
        <v>1451.63</v>
      </c>
      <c r="M43" s="180">
        <v>233920</v>
      </c>
      <c r="N43" s="180">
        <v>33180.1</v>
      </c>
      <c r="O43" s="180">
        <v>239630</v>
      </c>
      <c r="P43" s="180">
        <v>33990.1</v>
      </c>
      <c r="Q43" s="180">
        <v>728250</v>
      </c>
      <c r="R43" s="180">
        <v>103298</v>
      </c>
      <c r="S43" s="180">
        <v>1230100</v>
      </c>
      <c r="T43" s="180">
        <v>174482</v>
      </c>
      <c r="U43" s="180">
        <v>22023</v>
      </c>
      <c r="V43" s="180">
        <v>3123.83</v>
      </c>
      <c r="W43" s="180">
        <v>1.4052E-2</v>
      </c>
      <c r="X43" s="180">
        <v>0.85799999999999998</v>
      </c>
      <c r="Y43" s="180">
        <v>0.99539999999999995</v>
      </c>
      <c r="Z43" s="181">
        <v>0.32121</v>
      </c>
      <c r="AA43" s="180">
        <v>0.21099999999999999</v>
      </c>
      <c r="AB43" s="180">
        <v>0.23769999999999999</v>
      </c>
      <c r="AC43" s="180">
        <v>0.32905000000000001</v>
      </c>
      <c r="AD43" s="180">
        <v>0.255</v>
      </c>
      <c r="AE43" s="180">
        <v>0.23549999999999999</v>
      </c>
      <c r="AF43" s="180">
        <v>1.6891</v>
      </c>
      <c r="AG43" s="180">
        <v>0.23699999999999999</v>
      </c>
      <c r="AH43" s="180">
        <v>0.1479</v>
      </c>
      <c r="AI43" s="180">
        <v>3.0241000000000001E-2</v>
      </c>
      <c r="AJ43" s="180">
        <v>0.56699999999999995</v>
      </c>
      <c r="AK43" s="180">
        <v>0.68400000000000005</v>
      </c>
      <c r="AM43" s="174">
        <v>300</v>
      </c>
      <c r="AN43" s="176">
        <v>0.14000000000000001</v>
      </c>
      <c r="AQ43" s="174">
        <v>41</v>
      </c>
      <c r="AR43" s="174">
        <v>49.63</v>
      </c>
      <c r="AS43" s="180">
        <f t="shared" si="4"/>
        <v>1.3948015200000002E-2</v>
      </c>
      <c r="AT43" s="180">
        <f t="shared" si="5"/>
        <v>0.31883304600000001</v>
      </c>
      <c r="AU43" s="180">
        <f t="shared" si="6"/>
        <v>0.32661503000000003</v>
      </c>
      <c r="AV43" s="180">
        <f t="shared" si="7"/>
        <v>1.6766006600000001</v>
      </c>
      <c r="AW43" s="180">
        <f t="shared" si="8"/>
        <v>3.0017216600000004E-2</v>
      </c>
      <c r="AX43" s="180">
        <f t="shared" si="3"/>
        <v>0.31809713711999998</v>
      </c>
    </row>
    <row r="44" spans="1:53" x14ac:dyDescent="0.2">
      <c r="A44" s="174">
        <v>44</v>
      </c>
      <c r="B44" s="174" t="s">
        <v>694</v>
      </c>
      <c r="C44" s="174" t="s">
        <v>695</v>
      </c>
      <c r="D44" s="174">
        <v>-12826</v>
      </c>
      <c r="E44" s="174">
        <v>-2304</v>
      </c>
      <c r="F44" s="174">
        <v>3000</v>
      </c>
      <c r="G44" s="174">
        <v>5</v>
      </c>
      <c r="H44" s="174">
        <v>10</v>
      </c>
      <c r="I44" s="174">
        <v>193510</v>
      </c>
      <c r="J44" s="174">
        <v>193740</v>
      </c>
      <c r="K44" s="180">
        <v>11175</v>
      </c>
      <c r="L44" s="180">
        <v>1585.11</v>
      </c>
      <c r="M44" s="180">
        <v>237260</v>
      </c>
      <c r="N44" s="180">
        <v>33653.9</v>
      </c>
      <c r="O44" s="180">
        <v>245380</v>
      </c>
      <c r="P44" s="180">
        <v>34805.699999999997</v>
      </c>
      <c r="Q44" s="180">
        <v>771680</v>
      </c>
      <c r="R44" s="180">
        <v>109458</v>
      </c>
      <c r="S44" s="180">
        <v>1274400</v>
      </c>
      <c r="T44" s="180">
        <v>180766</v>
      </c>
      <c r="U44" s="180">
        <v>16504</v>
      </c>
      <c r="V44" s="180">
        <v>2340.9899999999998</v>
      </c>
      <c r="W44" s="180">
        <v>1.4481000000000001E-2</v>
      </c>
      <c r="X44" s="180">
        <v>0.94799999999999995</v>
      </c>
      <c r="Y44" s="180">
        <v>0.95279999999999998</v>
      </c>
      <c r="Z44" s="181">
        <v>0.30745</v>
      </c>
      <c r="AA44" s="180">
        <v>0.41</v>
      </c>
      <c r="AB44" s="180">
        <v>0.23469999999999999</v>
      </c>
      <c r="AC44" s="180">
        <v>0.31797999999999998</v>
      </c>
      <c r="AD44" s="180">
        <v>0.36499999999999999</v>
      </c>
      <c r="AE44" s="180">
        <v>0.23180000000000001</v>
      </c>
      <c r="AF44" s="180">
        <v>1.6514</v>
      </c>
      <c r="AG44" s="180">
        <v>0.30399999999999999</v>
      </c>
      <c r="AH44" s="180">
        <v>0.14419999999999999</v>
      </c>
      <c r="AI44" s="180">
        <v>2.1387E-2</v>
      </c>
      <c r="AJ44" s="180">
        <v>1.01</v>
      </c>
      <c r="AK44" s="180">
        <v>0.78669999999999995</v>
      </c>
      <c r="AM44" s="174">
        <v>300</v>
      </c>
      <c r="AN44" s="176">
        <v>0.14000000000000001</v>
      </c>
      <c r="AQ44" s="174">
        <v>41</v>
      </c>
      <c r="AR44" s="174">
        <v>49.63</v>
      </c>
      <c r="AS44" s="180">
        <f t="shared" si="4"/>
        <v>1.43738406E-2</v>
      </c>
      <c r="AT44" s="180">
        <f t="shared" si="5"/>
        <v>0.30517487000000004</v>
      </c>
      <c r="AU44" s="180">
        <f t="shared" si="6"/>
        <v>0.31562694800000002</v>
      </c>
      <c r="AV44" s="180">
        <f t="shared" si="7"/>
        <v>1.63917964</v>
      </c>
      <c r="AW44" s="180">
        <f t="shared" si="8"/>
        <v>2.1228736200000001E-2</v>
      </c>
      <c r="AX44" s="180">
        <f t="shared" si="3"/>
        <v>0.30443896112000002</v>
      </c>
    </row>
    <row r="45" spans="1:53" x14ac:dyDescent="0.2">
      <c r="A45" s="174">
        <v>45</v>
      </c>
      <c r="B45" s="174" t="s">
        <v>696</v>
      </c>
      <c r="C45" s="174" t="s">
        <v>697</v>
      </c>
      <c r="D45" s="174">
        <v>-12851</v>
      </c>
      <c r="E45" s="174">
        <v>-2304</v>
      </c>
      <c r="F45" s="174">
        <v>3000</v>
      </c>
      <c r="G45" s="174">
        <v>5</v>
      </c>
      <c r="H45" s="174">
        <v>10</v>
      </c>
      <c r="I45" s="174">
        <v>193500</v>
      </c>
      <c r="J45" s="174">
        <v>193740</v>
      </c>
      <c r="K45" s="180">
        <v>10718</v>
      </c>
      <c r="L45" s="180">
        <v>1520.28</v>
      </c>
      <c r="M45" s="180">
        <v>233070</v>
      </c>
      <c r="N45" s="180">
        <v>33059.599999999999</v>
      </c>
      <c r="O45" s="180">
        <v>239360</v>
      </c>
      <c r="P45" s="180">
        <v>33951.800000000003</v>
      </c>
      <c r="Q45" s="180">
        <v>751160</v>
      </c>
      <c r="R45" s="180">
        <v>106548</v>
      </c>
      <c r="S45" s="180">
        <v>1241600</v>
      </c>
      <c r="T45" s="180">
        <v>176113</v>
      </c>
      <c r="U45" s="180">
        <v>15462</v>
      </c>
      <c r="V45" s="180">
        <v>2193.19</v>
      </c>
      <c r="W45" s="180">
        <v>1.4267999999999999E-2</v>
      </c>
      <c r="X45" s="180">
        <v>0.97</v>
      </c>
      <c r="Y45" s="180">
        <v>0.9728</v>
      </c>
      <c r="Z45" s="181">
        <v>0.31026999999999999</v>
      </c>
      <c r="AA45" s="180">
        <v>0.34300000000000003</v>
      </c>
      <c r="AB45" s="180">
        <v>0.23710000000000001</v>
      </c>
      <c r="AC45" s="180">
        <v>0.31866</v>
      </c>
      <c r="AD45" s="180">
        <v>0.29099999999999998</v>
      </c>
      <c r="AE45" s="180">
        <v>0.23469999999999999</v>
      </c>
      <c r="AF45" s="180">
        <v>1.6529</v>
      </c>
      <c r="AG45" s="180">
        <v>0.24399999999999999</v>
      </c>
      <c r="AH45" s="180">
        <v>0.1462</v>
      </c>
      <c r="AI45" s="180">
        <v>2.0584000000000002E-2</v>
      </c>
      <c r="AJ45" s="180">
        <v>0.80200000000000005</v>
      </c>
      <c r="AK45" s="180">
        <v>0.8125</v>
      </c>
      <c r="AM45" s="174">
        <v>300</v>
      </c>
      <c r="AN45" s="176">
        <v>0.14000000000000001</v>
      </c>
      <c r="AQ45" s="174">
        <v>41</v>
      </c>
      <c r="AR45" s="174">
        <v>49.63</v>
      </c>
      <c r="AS45" s="180">
        <f t="shared" si="4"/>
        <v>1.4162416799999999E-2</v>
      </c>
      <c r="AT45" s="180">
        <f t="shared" si="5"/>
        <v>0.30797400200000002</v>
      </c>
      <c r="AU45" s="180">
        <f t="shared" si="6"/>
        <v>0.31630191600000002</v>
      </c>
      <c r="AV45" s="180">
        <f t="shared" si="7"/>
        <v>1.6406685400000001</v>
      </c>
      <c r="AW45" s="180">
        <f t="shared" si="8"/>
        <v>2.04316784E-2</v>
      </c>
      <c r="AX45" s="180">
        <f t="shared" si="3"/>
        <v>0.30723809312</v>
      </c>
    </row>
    <row r="46" spans="1:53" x14ac:dyDescent="0.2">
      <c r="A46" s="174">
        <v>46</v>
      </c>
      <c r="B46" s="174" t="s">
        <v>698</v>
      </c>
      <c r="C46" s="174" t="s">
        <v>699</v>
      </c>
      <c r="D46" s="174">
        <v>-16778</v>
      </c>
      <c r="E46" s="174">
        <v>2524</v>
      </c>
      <c r="F46" s="174">
        <v>3300</v>
      </c>
      <c r="G46" s="174">
        <v>5</v>
      </c>
      <c r="H46" s="174">
        <v>10</v>
      </c>
      <c r="I46" s="174">
        <v>193490</v>
      </c>
      <c r="J46" s="174">
        <v>193660</v>
      </c>
      <c r="K46" s="180">
        <v>63</v>
      </c>
      <c r="L46" s="180">
        <v>8.9361700000000006</v>
      </c>
      <c r="M46" s="180">
        <v>235</v>
      </c>
      <c r="N46" s="180">
        <v>33.333300000000001</v>
      </c>
      <c r="O46" s="180">
        <v>105</v>
      </c>
      <c r="P46" s="180">
        <v>14.893599999999999</v>
      </c>
      <c r="Q46" s="180">
        <v>245400</v>
      </c>
      <c r="R46" s="180">
        <v>34808.5</v>
      </c>
      <c r="S46" s="180">
        <v>38</v>
      </c>
      <c r="T46" s="180">
        <v>5.3900699999999997</v>
      </c>
      <c r="U46" s="180">
        <v>87</v>
      </c>
      <c r="V46" s="180">
        <v>12.340400000000001</v>
      </c>
      <c r="W46" s="180">
        <v>2.5672999999999999E-4</v>
      </c>
      <c r="X46" s="180">
        <v>15.3</v>
      </c>
      <c r="Y46" s="180">
        <v>12.6</v>
      </c>
      <c r="Z46" s="181">
        <v>9.5763E-4</v>
      </c>
      <c r="AA46" s="180">
        <v>5.53</v>
      </c>
      <c r="AB46" s="180">
        <v>6.5259999999999998</v>
      </c>
      <c r="AC46" s="180">
        <v>4.2788E-4</v>
      </c>
      <c r="AD46" s="180">
        <v>10.5</v>
      </c>
      <c r="AE46" s="180">
        <v>9.7609999999999992</v>
      </c>
      <c r="AF46" s="180">
        <v>1.5485E-4</v>
      </c>
      <c r="AG46" s="180">
        <v>15.2</v>
      </c>
      <c r="AH46" s="180">
        <v>16.22</v>
      </c>
      <c r="AI46" s="180">
        <v>3.5452999999999998E-4</v>
      </c>
      <c r="AJ46" s="180">
        <v>10.7</v>
      </c>
      <c r="AK46" s="180">
        <v>10.72</v>
      </c>
      <c r="AR46" s="188">
        <v>42.7</v>
      </c>
      <c r="AS46" s="180">
        <f t="shared" si="4"/>
        <v>2.1924742E-4</v>
      </c>
      <c r="AT46" s="180">
        <f t="shared" si="5"/>
        <v>8.178160200000001E-4</v>
      </c>
      <c r="AU46" s="180"/>
      <c r="AV46" s="180"/>
      <c r="AW46" s="180"/>
      <c r="AY46" s="176">
        <f>4499*AT46</f>
        <v>3.6793542739800005</v>
      </c>
    </row>
    <row r="47" spans="1:53" x14ac:dyDescent="0.2">
      <c r="A47" s="174">
        <v>47</v>
      </c>
      <c r="B47" s="174" t="s">
        <v>700</v>
      </c>
      <c r="C47" s="174" t="s">
        <v>701</v>
      </c>
      <c r="D47" s="174">
        <v>-16798</v>
      </c>
      <c r="E47" s="174">
        <v>2524</v>
      </c>
      <c r="F47" s="174">
        <v>3300</v>
      </c>
      <c r="G47" s="174">
        <v>5</v>
      </c>
      <c r="H47" s="174">
        <v>10</v>
      </c>
      <c r="I47" s="174">
        <v>193430</v>
      </c>
      <c r="J47" s="174">
        <v>193700</v>
      </c>
      <c r="K47" s="180">
        <v>52</v>
      </c>
      <c r="L47" s="180">
        <v>7.3758900000000001</v>
      </c>
      <c r="M47" s="180">
        <v>167</v>
      </c>
      <c r="N47" s="180">
        <v>23.687899999999999</v>
      </c>
      <c r="O47" s="180">
        <v>132</v>
      </c>
      <c r="P47" s="180">
        <v>18.723400000000002</v>
      </c>
      <c r="Q47" s="180">
        <v>297880</v>
      </c>
      <c r="R47" s="180">
        <v>42252.5</v>
      </c>
      <c r="S47" s="180">
        <v>69</v>
      </c>
      <c r="T47" s="180">
        <v>9.7872299999999992</v>
      </c>
      <c r="U47" s="180">
        <v>121</v>
      </c>
      <c r="V47" s="180">
        <v>17.1631</v>
      </c>
      <c r="W47" s="180">
        <v>1.7457E-4</v>
      </c>
      <c r="X47" s="180">
        <v>12.6</v>
      </c>
      <c r="Y47" s="180">
        <v>13.87</v>
      </c>
      <c r="Z47" s="181">
        <v>5.6063E-4</v>
      </c>
      <c r="AA47" s="180">
        <v>7.7</v>
      </c>
      <c r="AB47" s="180">
        <v>7.74</v>
      </c>
      <c r="AC47" s="180">
        <v>4.4314000000000002E-4</v>
      </c>
      <c r="AD47" s="180">
        <v>8.42</v>
      </c>
      <c r="AE47" s="180">
        <v>8.7059999999999995</v>
      </c>
      <c r="AF47" s="180">
        <v>2.3164E-4</v>
      </c>
      <c r="AG47" s="180">
        <v>11.8</v>
      </c>
      <c r="AH47" s="180">
        <v>12.04</v>
      </c>
      <c r="AI47" s="180">
        <v>4.0621E-4</v>
      </c>
      <c r="AJ47" s="180">
        <v>8.82</v>
      </c>
      <c r="AK47" s="180">
        <v>9.093</v>
      </c>
      <c r="AR47" s="188">
        <v>42.7</v>
      </c>
      <c r="AS47" s="180">
        <f t="shared" si="4"/>
        <v>1.4908278000000001E-4</v>
      </c>
      <c r="AT47" s="180">
        <f t="shared" si="5"/>
        <v>4.7877802000000004E-4</v>
      </c>
      <c r="AU47" s="180"/>
      <c r="AV47" s="180"/>
      <c r="AW47" s="180"/>
      <c r="AY47" s="176">
        <f>4499*AT47</f>
        <v>2.1540223119800004</v>
      </c>
    </row>
    <row r="48" spans="1:53" x14ac:dyDescent="0.2">
      <c r="A48" s="174">
        <v>48</v>
      </c>
      <c r="B48" s="174" t="s">
        <v>702</v>
      </c>
      <c r="C48" s="174" t="s">
        <v>703</v>
      </c>
      <c r="D48" s="174">
        <v>-16818</v>
      </c>
      <c r="E48" s="174">
        <v>2524</v>
      </c>
      <c r="F48" s="174">
        <v>3300</v>
      </c>
      <c r="G48" s="174">
        <v>5</v>
      </c>
      <c r="H48" s="174">
        <v>10</v>
      </c>
      <c r="I48" s="174">
        <v>193460</v>
      </c>
      <c r="J48" s="174">
        <v>193670</v>
      </c>
      <c r="K48" s="180">
        <v>38</v>
      </c>
      <c r="L48" s="180">
        <v>5.3900699999999997</v>
      </c>
      <c r="M48" s="180">
        <v>377</v>
      </c>
      <c r="N48" s="180">
        <v>53.475200000000001</v>
      </c>
      <c r="O48" s="180">
        <v>170</v>
      </c>
      <c r="P48" s="180">
        <v>24.113499999999998</v>
      </c>
      <c r="Q48" s="180">
        <v>353350</v>
      </c>
      <c r="R48" s="180">
        <v>50120.6</v>
      </c>
      <c r="S48" s="180">
        <v>65</v>
      </c>
      <c r="T48" s="180">
        <v>9.2198600000000006</v>
      </c>
      <c r="U48" s="180">
        <v>87</v>
      </c>
      <c r="V48" s="180">
        <v>12.340400000000001</v>
      </c>
      <c r="W48" s="180">
        <v>1.0754E-4</v>
      </c>
      <c r="X48" s="180">
        <v>15.8</v>
      </c>
      <c r="Y48" s="180">
        <v>16.22</v>
      </c>
      <c r="Z48" s="181">
        <v>1.0669E-3</v>
      </c>
      <c r="AA48" s="180">
        <v>6.11</v>
      </c>
      <c r="AB48" s="180">
        <v>5.1529999999999996</v>
      </c>
      <c r="AC48" s="180">
        <v>4.8109999999999998E-4</v>
      </c>
      <c r="AD48" s="180">
        <v>6.61</v>
      </c>
      <c r="AE48" s="180">
        <v>7.6710000000000003</v>
      </c>
      <c r="AF48" s="180">
        <v>1.8395E-4</v>
      </c>
      <c r="AG48" s="180">
        <v>11.3</v>
      </c>
      <c r="AH48" s="180">
        <v>12.4</v>
      </c>
      <c r="AI48" s="180">
        <v>2.4621000000000002E-4</v>
      </c>
      <c r="AJ48" s="180">
        <v>11.5</v>
      </c>
      <c r="AK48" s="180">
        <v>10.72</v>
      </c>
      <c r="AR48" s="176">
        <v>42.7</v>
      </c>
      <c r="AS48" s="180">
        <f t="shared" si="4"/>
        <v>9.1839159999999997E-5</v>
      </c>
      <c r="AT48" s="180">
        <f t="shared" si="5"/>
        <v>9.1113260000000003E-4</v>
      </c>
      <c r="AU48" s="180"/>
      <c r="AV48" s="180"/>
      <c r="AW48" s="180"/>
      <c r="AY48" s="176">
        <f>4499*AT48</f>
        <v>4.0991855674000002</v>
      </c>
    </row>
    <row r="49" spans="45:50" x14ac:dyDescent="0.2">
      <c r="AS49" s="180"/>
      <c r="AT49" s="180"/>
      <c r="AU49" s="180"/>
      <c r="AV49" s="180"/>
      <c r="AW49" s="180"/>
      <c r="AX49" s="180"/>
    </row>
    <row r="50" spans="45:50" x14ac:dyDescent="0.2">
      <c r="AS50" s="180"/>
      <c r="AT50" s="180"/>
      <c r="AU50" s="180"/>
      <c r="AV50" s="180"/>
      <c r="AW50" s="180"/>
      <c r="AX50" s="180"/>
    </row>
    <row r="51" spans="45:50" x14ac:dyDescent="0.2">
      <c r="AS51" s="180"/>
      <c r="AT51" s="180"/>
      <c r="AU51" s="180"/>
      <c r="AV51" s="180"/>
      <c r="AW51" s="180"/>
      <c r="AX51" s="180"/>
    </row>
  </sheetData>
  <pageMargins left="0.7" right="0.7" top="0.75" bottom="0.75" header="0.3" footer="0.3"/>
  <pageSetup orientation="portrait"/>
  <drawing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W116"/>
  <sheetViews>
    <sheetView zoomScale="150" zoomScaleNormal="150" zoomScalePageLayoutView="150" workbookViewId="0">
      <pane xSplit="1" ySplit="6" topLeftCell="E7" activePane="bottomRight" state="frozen"/>
      <selection pane="topRight" activeCell="B1" sqref="B1"/>
      <selection pane="bottomLeft" activeCell="A5" sqref="A5"/>
      <selection pane="bottomRight" activeCell="R15" sqref="R15"/>
    </sheetView>
  </sheetViews>
  <sheetFormatPr baseColWidth="10" defaultRowHeight="16" x14ac:dyDescent="0.2"/>
  <cols>
    <col min="1" max="1" width="23" customWidth="1"/>
    <col min="3" max="3" width="10.83203125" style="1"/>
    <col min="8" max="8" width="10.83203125" style="14"/>
    <col min="10" max="10" width="22.6640625" customWidth="1"/>
    <col min="23" max="23" width="14.5" style="14" customWidth="1"/>
  </cols>
  <sheetData>
    <row r="1" spans="1:23" x14ac:dyDescent="0.2">
      <c r="A1" s="12" t="s">
        <v>569</v>
      </c>
      <c r="J1" s="62" t="s">
        <v>468</v>
      </c>
      <c r="K1" s="41" t="s">
        <v>469</v>
      </c>
      <c r="L1" s="41" t="s">
        <v>470</v>
      </c>
      <c r="O1" s="167" t="s">
        <v>57</v>
      </c>
      <c r="P1" s="168"/>
      <c r="Q1" s="168"/>
      <c r="R1" s="168"/>
      <c r="S1" s="168"/>
      <c r="T1" s="168"/>
      <c r="U1" s="168"/>
      <c r="V1" s="11"/>
    </row>
    <row r="2" spans="1:23" x14ac:dyDescent="0.2">
      <c r="A2" t="s">
        <v>281</v>
      </c>
      <c r="J2" s="62" t="s">
        <v>464</v>
      </c>
      <c r="K2" s="63">
        <v>8.5158431866666669E-4</v>
      </c>
      <c r="L2" s="63">
        <v>4.2212195200000001E-4</v>
      </c>
      <c r="O2" s="169" t="s">
        <v>58</v>
      </c>
      <c r="P2" s="68"/>
      <c r="Q2" s="68">
        <v>3658.3</v>
      </c>
      <c r="R2" s="68"/>
      <c r="S2" s="68"/>
      <c r="T2" s="68"/>
      <c r="U2" s="68"/>
      <c r="V2" s="22"/>
    </row>
    <row r="3" spans="1:23" x14ac:dyDescent="0.2">
      <c r="A3" t="s">
        <v>462</v>
      </c>
      <c r="J3" s="62" t="s">
        <v>466</v>
      </c>
      <c r="K3" s="63">
        <v>8.5158431866666669E-4</v>
      </c>
      <c r="L3" s="63">
        <v>4.2212195200000001E-4</v>
      </c>
      <c r="O3" s="169" t="s">
        <v>60</v>
      </c>
      <c r="P3" s="68"/>
      <c r="Q3" s="68">
        <v>3658.3</v>
      </c>
      <c r="R3" s="68"/>
      <c r="S3" s="68"/>
      <c r="T3" s="68"/>
      <c r="U3" s="68"/>
      <c r="V3" s="22"/>
    </row>
    <row r="4" spans="1:23" x14ac:dyDescent="0.2">
      <c r="A4" t="s">
        <v>463</v>
      </c>
      <c r="B4" s="2"/>
      <c r="C4" s="24"/>
      <c r="D4" s="3"/>
      <c r="E4" s="4"/>
      <c r="F4" s="4"/>
      <c r="G4" s="4"/>
      <c r="H4" s="3"/>
      <c r="I4" s="4"/>
      <c r="J4" s="64" t="s">
        <v>465</v>
      </c>
      <c r="K4" s="65">
        <v>1.2844668320000001E-3</v>
      </c>
      <c r="L4" s="65">
        <v>1.2844668320000001E-3</v>
      </c>
      <c r="M4" s="4"/>
      <c r="N4" s="4"/>
      <c r="O4" s="170" t="s">
        <v>61</v>
      </c>
      <c r="P4" s="171"/>
      <c r="Q4" s="170">
        <v>6235</v>
      </c>
      <c r="R4" s="171"/>
      <c r="S4" s="171"/>
      <c r="T4" s="171"/>
      <c r="U4" s="171"/>
    </row>
    <row r="5" spans="1:23" x14ac:dyDescent="0.2">
      <c r="A5" t="s">
        <v>471</v>
      </c>
      <c r="B5" s="2"/>
      <c r="C5" s="24"/>
      <c r="D5" s="3"/>
      <c r="E5" s="4"/>
      <c r="F5" s="4"/>
      <c r="G5" s="4"/>
      <c r="H5" s="3"/>
      <c r="I5" s="4"/>
      <c r="J5" s="64" t="s">
        <v>467</v>
      </c>
      <c r="K5" s="65">
        <v>8.5158431866666669E-4</v>
      </c>
      <c r="L5" s="65">
        <v>4.2212195200000001E-4</v>
      </c>
      <c r="M5" s="4"/>
      <c r="N5" s="4"/>
      <c r="O5" s="169" t="s">
        <v>59</v>
      </c>
      <c r="P5" s="68">
        <v>14352</v>
      </c>
      <c r="Q5" s="20">
        <v>0.31950000000000001</v>
      </c>
      <c r="R5" s="68">
        <v>333.74</v>
      </c>
      <c r="S5" s="68">
        <v>4587.3999999999996</v>
      </c>
      <c r="T5" s="68">
        <v>670.48</v>
      </c>
      <c r="U5" s="68">
        <v>600</v>
      </c>
      <c r="V5" s="23"/>
    </row>
    <row r="6" spans="1:23" s="11" customFormat="1" x14ac:dyDescent="0.2">
      <c r="A6" s="7" t="s">
        <v>46</v>
      </c>
      <c r="B6" s="8" t="s">
        <v>0</v>
      </c>
      <c r="C6" s="25" t="s">
        <v>6</v>
      </c>
      <c r="D6" s="9" t="s">
        <v>7</v>
      </c>
      <c r="E6" s="9" t="s">
        <v>2</v>
      </c>
      <c r="F6" s="9" t="s">
        <v>3</v>
      </c>
      <c r="G6" s="9" t="s">
        <v>8</v>
      </c>
      <c r="H6" s="8" t="s">
        <v>48</v>
      </c>
      <c r="I6" s="9" t="s">
        <v>49</v>
      </c>
      <c r="J6" s="8" t="s">
        <v>50</v>
      </c>
      <c r="K6" s="8" t="s">
        <v>51</v>
      </c>
      <c r="L6" s="9" t="s">
        <v>52</v>
      </c>
      <c r="M6" s="9" t="s">
        <v>53</v>
      </c>
      <c r="N6" s="9" t="s">
        <v>54</v>
      </c>
      <c r="O6" s="9" t="s">
        <v>55</v>
      </c>
      <c r="P6" s="9" t="s">
        <v>10</v>
      </c>
      <c r="Q6" s="10" t="s">
        <v>9</v>
      </c>
      <c r="R6" s="9" t="s">
        <v>11</v>
      </c>
      <c r="S6" s="9" t="s">
        <v>12</v>
      </c>
      <c r="T6" s="9" t="s">
        <v>13</v>
      </c>
      <c r="U6" s="9" t="s">
        <v>14</v>
      </c>
      <c r="V6" s="9" t="s">
        <v>56</v>
      </c>
      <c r="W6" s="8" t="s">
        <v>45</v>
      </c>
    </row>
    <row r="7" spans="1:23" s="11" customFormat="1" x14ac:dyDescent="0.2">
      <c r="A7" s="37" t="s">
        <v>113</v>
      </c>
      <c r="B7" s="8"/>
      <c r="C7" s="25"/>
      <c r="D7" s="9"/>
      <c r="E7" s="9"/>
      <c r="F7" s="9"/>
      <c r="G7" s="9"/>
      <c r="H7" s="8"/>
      <c r="I7" s="9"/>
      <c r="J7" s="8"/>
      <c r="K7" s="8"/>
      <c r="L7" s="9"/>
      <c r="M7" s="9"/>
      <c r="N7" s="9"/>
      <c r="O7" s="9"/>
      <c r="P7" s="9"/>
      <c r="Q7" s="36"/>
      <c r="R7" s="9"/>
      <c r="S7" s="9"/>
      <c r="T7" s="9"/>
      <c r="U7" s="9"/>
      <c r="V7" s="9"/>
      <c r="W7" s="8"/>
    </row>
    <row r="8" spans="1:23" x14ac:dyDescent="0.2">
      <c r="A8" t="s">
        <v>4</v>
      </c>
      <c r="B8" s="5">
        <v>1.04893E-2</v>
      </c>
      <c r="C8" s="5">
        <v>0.46965000000000001</v>
      </c>
      <c r="D8" s="6">
        <v>0.33126</v>
      </c>
      <c r="E8" s="5">
        <v>6.2578499999999995E-2</v>
      </c>
      <c r="F8" s="6">
        <v>1.52921</v>
      </c>
      <c r="G8" s="5">
        <v>7.9587099999999994E-2</v>
      </c>
      <c r="H8" s="13">
        <v>48.7</v>
      </c>
      <c r="I8" s="5">
        <v>0.97400000000000009</v>
      </c>
      <c r="J8" s="5">
        <v>1.0216578200000001E-2</v>
      </c>
      <c r="K8" s="5">
        <v>0.45658751568133338</v>
      </c>
      <c r="L8" s="5">
        <v>0.32264724</v>
      </c>
      <c r="M8" s="5">
        <v>6.0951458999999999E-2</v>
      </c>
      <c r="N8" s="5">
        <v>1.48945054</v>
      </c>
      <c r="O8" s="5">
        <v>7.7517835399999999E-2</v>
      </c>
      <c r="P8" s="15">
        <v>165</v>
      </c>
      <c r="Q8" s="16">
        <v>0.17</v>
      </c>
      <c r="R8" s="17">
        <v>95.385919999999999</v>
      </c>
      <c r="S8" s="15">
        <v>302</v>
      </c>
      <c r="T8" s="17">
        <v>950</v>
      </c>
      <c r="U8" s="17">
        <v>41.967131387999999</v>
      </c>
      <c r="V8" s="17"/>
    </row>
    <row r="9" spans="1:23" x14ac:dyDescent="0.2">
      <c r="A9" t="s">
        <v>5</v>
      </c>
      <c r="B9" s="5">
        <v>4.6792400000000003E-5</v>
      </c>
      <c r="C9" s="5">
        <v>1.0565800000000001E-3</v>
      </c>
      <c r="D9" s="6">
        <v>5.6760999999999997E-4</v>
      </c>
      <c r="E9" s="5">
        <v>3.33691E-6</v>
      </c>
      <c r="F9" s="6">
        <v>1.6809799999999999E-4</v>
      </c>
      <c r="G9" s="5">
        <v>2.0319600000000002</v>
      </c>
      <c r="H9" s="13">
        <v>100</v>
      </c>
      <c r="I9" s="5">
        <v>2</v>
      </c>
      <c r="J9" s="5">
        <v>9.3584800000000006E-5</v>
      </c>
      <c r="K9" s="5">
        <v>1.2615756813333335E-3</v>
      </c>
      <c r="L9" s="5">
        <v>1.1352199999999999E-3</v>
      </c>
      <c r="M9" s="5">
        <v>6.6738200000000001E-6</v>
      </c>
      <c r="N9" s="5">
        <v>3.3619599999999998E-4</v>
      </c>
      <c r="O9" s="5">
        <v>4.0639200000000004</v>
      </c>
      <c r="P9" s="16">
        <v>1.4999999999999999E-4</v>
      </c>
      <c r="Q9" s="16">
        <v>0</v>
      </c>
      <c r="R9" s="17">
        <v>0</v>
      </c>
      <c r="S9" s="15">
        <v>0</v>
      </c>
      <c r="T9" s="17">
        <v>0</v>
      </c>
      <c r="U9" s="16"/>
      <c r="V9" s="16"/>
      <c r="W9" s="14">
        <v>4.0307343018600008</v>
      </c>
    </row>
    <row r="10" spans="1:23" x14ac:dyDescent="0.2">
      <c r="A10" t="s">
        <v>21</v>
      </c>
      <c r="B10" s="5">
        <v>6.9339100000000002E-5</v>
      </c>
      <c r="C10" s="5">
        <v>8.7007800000000004E-4</v>
      </c>
      <c r="D10" s="6">
        <v>2.48485E-4</v>
      </c>
      <c r="E10" s="5">
        <v>2.6492200000000001E-6</v>
      </c>
      <c r="F10" s="6">
        <v>1.3649300000000001E-4</v>
      </c>
      <c r="G10" s="5">
        <v>1.6954400000000001</v>
      </c>
      <c r="H10" s="13">
        <v>100</v>
      </c>
      <c r="I10" s="5">
        <v>2</v>
      </c>
      <c r="J10" s="5">
        <v>1.386782E-4</v>
      </c>
      <c r="K10" s="5">
        <v>8.8857168133333339E-4</v>
      </c>
      <c r="L10" s="5">
        <v>4.9697000000000001E-4</v>
      </c>
      <c r="M10" s="5">
        <v>5.2984400000000002E-6</v>
      </c>
      <c r="N10" s="5">
        <v>2.7298600000000002E-4</v>
      </c>
      <c r="O10" s="5">
        <v>3.3908800000000001</v>
      </c>
      <c r="P10" s="16">
        <v>1.4999999999999999E-4</v>
      </c>
      <c r="Q10" s="16">
        <v>0</v>
      </c>
      <c r="R10" s="17">
        <v>0</v>
      </c>
      <c r="S10" s="15">
        <v>0</v>
      </c>
      <c r="T10" s="17">
        <v>0</v>
      </c>
      <c r="U10" s="16"/>
      <c r="V10" s="16"/>
      <c r="W10" s="14">
        <v>2.8389865218600003</v>
      </c>
    </row>
    <row r="11" spans="1:23" x14ac:dyDescent="0.2">
      <c r="A11" t="s">
        <v>22</v>
      </c>
      <c r="B11" s="5">
        <v>5.6307200000000002E-5</v>
      </c>
      <c r="C11" s="5">
        <v>5.8101699999999997E-4</v>
      </c>
      <c r="D11" s="6">
        <v>2.4292500000000001E-4</v>
      </c>
      <c r="E11" s="5">
        <v>1.83753E-6</v>
      </c>
      <c r="F11" s="6">
        <v>1.62454E-4</v>
      </c>
      <c r="G11" s="5">
        <v>1.87595</v>
      </c>
      <c r="H11" s="13">
        <v>100</v>
      </c>
      <c r="I11" s="5">
        <v>2</v>
      </c>
      <c r="J11" s="5">
        <v>1.126144E-4</v>
      </c>
      <c r="K11" s="5">
        <v>3.1044968133333325E-4</v>
      </c>
      <c r="L11" s="5">
        <v>4.8585000000000002E-4</v>
      </c>
      <c r="M11" s="5">
        <v>3.6750599999999999E-6</v>
      </c>
      <c r="N11" s="5">
        <v>3.24908E-4</v>
      </c>
      <c r="O11" s="5">
        <v>3.7519</v>
      </c>
      <c r="P11" s="16">
        <v>1.4999999999999999E-4</v>
      </c>
      <c r="Q11" s="16">
        <v>0</v>
      </c>
      <c r="R11" s="17">
        <v>0</v>
      </c>
      <c r="S11" s="15">
        <v>0</v>
      </c>
      <c r="T11" s="17">
        <v>0</v>
      </c>
      <c r="U11" s="16"/>
      <c r="V11" s="16"/>
      <c r="W11" s="14">
        <v>0.99188673185999976</v>
      </c>
    </row>
    <row r="12" spans="1:23" x14ac:dyDescent="0.2">
      <c r="A12" t="s">
        <v>23</v>
      </c>
      <c r="B12" s="5">
        <v>1.8031200000000001E-2</v>
      </c>
      <c r="C12" s="5">
        <v>0.81106</v>
      </c>
      <c r="D12" s="6">
        <v>0.47882000000000002</v>
      </c>
      <c r="E12" s="5">
        <v>5.4846100000000002E-2</v>
      </c>
      <c r="F12" s="6">
        <v>1.2005600000000001</v>
      </c>
      <c r="G12" s="5">
        <v>5.94615E-2</v>
      </c>
      <c r="H12" s="13">
        <v>48.7</v>
      </c>
      <c r="I12" s="5">
        <v>0.97400000000000009</v>
      </c>
      <c r="J12" s="5">
        <v>1.7562388800000002E-2</v>
      </c>
      <c r="K12" s="5">
        <v>0.78912085568133339</v>
      </c>
      <c r="L12" s="5">
        <v>0.46637068000000004</v>
      </c>
      <c r="M12" s="5">
        <v>5.342010140000001E-2</v>
      </c>
      <c r="N12" s="5">
        <v>1.1693454400000001</v>
      </c>
      <c r="O12" s="5">
        <v>5.7915501000000008E-2</v>
      </c>
      <c r="P12" s="15"/>
      <c r="Q12" s="16"/>
      <c r="R12" s="17"/>
      <c r="S12" s="15"/>
      <c r="T12" s="17"/>
      <c r="U12" s="17"/>
      <c r="V12" s="17"/>
    </row>
    <row r="13" spans="1:23" x14ac:dyDescent="0.2">
      <c r="A13" t="s">
        <v>15</v>
      </c>
      <c r="B13" s="5">
        <v>1.5616700000000001E-2</v>
      </c>
      <c r="C13" s="5">
        <v>0.77859999999999996</v>
      </c>
      <c r="D13" s="6">
        <v>0.50824999999999998</v>
      </c>
      <c r="E13" s="5">
        <v>5.25189E-2</v>
      </c>
      <c r="F13" s="6">
        <v>1.1657500000000001</v>
      </c>
      <c r="G13" s="5">
        <v>5.7167799999999998E-2</v>
      </c>
      <c r="H13" s="13">
        <v>48.7</v>
      </c>
      <c r="I13" s="5">
        <v>0.97400000000000009</v>
      </c>
      <c r="J13" s="5">
        <v>1.5210665800000002E-2</v>
      </c>
      <c r="K13" s="5">
        <v>0.75750481568133332</v>
      </c>
      <c r="L13" s="5">
        <v>0.49503550000000002</v>
      </c>
      <c r="M13" s="5">
        <v>5.1153408600000005E-2</v>
      </c>
      <c r="N13" s="5">
        <v>1.1354405000000001</v>
      </c>
      <c r="O13" s="5">
        <v>5.5681437200000003E-2</v>
      </c>
      <c r="P13" s="15">
        <v>165</v>
      </c>
      <c r="Q13" s="16">
        <v>0.17</v>
      </c>
      <c r="R13" s="17">
        <v>95.385919999999999</v>
      </c>
      <c r="S13" s="15">
        <v>302</v>
      </c>
      <c r="T13" s="17">
        <v>950</v>
      </c>
      <c r="U13" s="17">
        <v>41.967131387999999</v>
      </c>
      <c r="V13" s="17"/>
    </row>
    <row r="14" spans="1:23" x14ac:dyDescent="0.2">
      <c r="A14" t="s">
        <v>16</v>
      </c>
      <c r="B14" s="5">
        <v>1.49631E-2</v>
      </c>
      <c r="C14" s="5">
        <v>0.71589000000000003</v>
      </c>
      <c r="D14" s="6">
        <v>0.46850999999999998</v>
      </c>
      <c r="E14" s="5">
        <v>5.4628000000000003E-2</v>
      </c>
      <c r="F14" s="6">
        <v>1.2284299999999999</v>
      </c>
      <c r="G14" s="5">
        <v>6.2534999999999993E-2</v>
      </c>
      <c r="H14" s="13">
        <v>48.7</v>
      </c>
      <c r="I14" s="5">
        <v>0.97400000000000009</v>
      </c>
      <c r="J14" s="5">
        <v>1.4574059400000002E-2</v>
      </c>
      <c r="K14" s="5">
        <v>0.69642527568133339</v>
      </c>
      <c r="L14" s="5">
        <v>0.45632874000000001</v>
      </c>
      <c r="M14" s="5">
        <v>5.3207672000000004E-2</v>
      </c>
      <c r="N14" s="5">
        <v>1.19649082</v>
      </c>
      <c r="O14" s="5">
        <v>6.0909089999999999E-2</v>
      </c>
      <c r="P14" s="15">
        <v>165</v>
      </c>
      <c r="Q14" s="16">
        <v>0.17</v>
      </c>
      <c r="R14" s="17">
        <v>95.385919999999999</v>
      </c>
      <c r="S14" s="15">
        <v>302</v>
      </c>
      <c r="T14" s="17">
        <v>950</v>
      </c>
      <c r="U14" s="17">
        <v>41.967131387999999</v>
      </c>
      <c r="V14" s="17"/>
    </row>
    <row r="15" spans="1:23" x14ac:dyDescent="0.2">
      <c r="A15" t="s">
        <v>17</v>
      </c>
      <c r="B15" s="5">
        <v>1.61625E-2</v>
      </c>
      <c r="C15" s="5">
        <v>0.84389999999999998</v>
      </c>
      <c r="D15" s="6">
        <v>0.53422999999999998</v>
      </c>
      <c r="E15" s="5">
        <v>5.1907399999999999E-2</v>
      </c>
      <c r="F15" s="6">
        <v>1.0927</v>
      </c>
      <c r="G15" s="5">
        <v>5.20271E-2</v>
      </c>
      <c r="H15" s="13">
        <v>48.7</v>
      </c>
      <c r="I15" s="5">
        <v>0.97400000000000009</v>
      </c>
      <c r="J15" s="5">
        <v>1.5742275E-2</v>
      </c>
      <c r="K15" s="5">
        <v>0.82110701568133337</v>
      </c>
      <c r="L15" s="5">
        <v>0.52034002000000001</v>
      </c>
      <c r="M15" s="5">
        <v>5.0557807600000004E-2</v>
      </c>
      <c r="N15" s="5">
        <v>1.0642898000000001</v>
      </c>
      <c r="O15" s="5">
        <v>5.0674395400000002E-2</v>
      </c>
      <c r="P15" s="15">
        <v>165</v>
      </c>
      <c r="Q15" s="16">
        <v>0.17</v>
      </c>
      <c r="R15" s="17">
        <v>95.385919999999999</v>
      </c>
      <c r="S15" s="15">
        <v>302</v>
      </c>
      <c r="T15" s="17">
        <v>950</v>
      </c>
      <c r="U15" s="17">
        <v>41.967131387999999</v>
      </c>
      <c r="V15" s="17"/>
    </row>
    <row r="16" spans="1:23" x14ac:dyDescent="0.2">
      <c r="A16" t="s">
        <v>18</v>
      </c>
      <c r="B16" s="5">
        <v>8.8803500000000002E-4</v>
      </c>
      <c r="C16" s="5">
        <v>9.1918699999999998</v>
      </c>
      <c r="D16" s="6">
        <v>1.95787</v>
      </c>
      <c r="E16" s="5">
        <v>0.18340999999999999</v>
      </c>
      <c r="F16" s="6">
        <v>0.74995999999999996</v>
      </c>
      <c r="G16" s="5">
        <v>0.66261999999999999</v>
      </c>
      <c r="H16" s="13">
        <v>50.33</v>
      </c>
      <c r="I16" s="5">
        <v>1.0065999999999999</v>
      </c>
      <c r="J16" s="5">
        <v>8.9389603099999991E-4</v>
      </c>
      <c r="K16" s="5">
        <v>9.2516847576813319</v>
      </c>
      <c r="L16" s="5">
        <v>1.970791942</v>
      </c>
      <c r="M16" s="5">
        <v>0.18462050599999999</v>
      </c>
      <c r="N16" s="5">
        <v>0.75490973599999989</v>
      </c>
      <c r="O16" s="5">
        <v>0.6669932919999999</v>
      </c>
      <c r="P16" s="15">
        <v>10</v>
      </c>
      <c r="Q16" s="16">
        <v>1.98</v>
      </c>
      <c r="R16" s="17">
        <v>446</v>
      </c>
      <c r="S16" s="17">
        <v>1095</v>
      </c>
      <c r="T16" s="17">
        <v>643</v>
      </c>
      <c r="U16" s="17">
        <v>588</v>
      </c>
      <c r="V16" s="17"/>
    </row>
    <row r="17" spans="1:23" x14ac:dyDescent="0.2">
      <c r="A17" t="s">
        <v>19</v>
      </c>
      <c r="B17" s="5">
        <v>7.8472299999999997E-4</v>
      </c>
      <c r="C17" s="5">
        <v>8.6644699999999997</v>
      </c>
      <c r="D17" s="6">
        <v>1.8639399999999999</v>
      </c>
      <c r="E17" s="5">
        <v>0.19120000000000001</v>
      </c>
      <c r="F17" s="6">
        <v>0.77378999999999998</v>
      </c>
      <c r="G17" s="5">
        <v>0.69381999999999999</v>
      </c>
      <c r="H17" s="13">
        <v>50.33</v>
      </c>
      <c r="I17" s="5">
        <v>1.0065999999999999</v>
      </c>
      <c r="J17" s="5">
        <v>7.8990217179999989E-4</v>
      </c>
      <c r="K17" s="5">
        <v>8.7208039176813319</v>
      </c>
      <c r="L17" s="5">
        <v>1.8762420039999999</v>
      </c>
      <c r="M17" s="5">
        <v>0.19246192000000001</v>
      </c>
      <c r="N17" s="5">
        <v>0.77889701399999989</v>
      </c>
      <c r="O17" s="5">
        <v>0.69839921199999999</v>
      </c>
      <c r="P17" s="15">
        <v>10</v>
      </c>
      <c r="Q17" s="16">
        <v>1.98</v>
      </c>
      <c r="R17" s="17">
        <v>446</v>
      </c>
      <c r="S17" s="17">
        <v>1095</v>
      </c>
      <c r="T17" s="17">
        <v>643</v>
      </c>
      <c r="U17" s="17">
        <v>588</v>
      </c>
      <c r="V17" s="17"/>
    </row>
    <row r="18" spans="1:23" x14ac:dyDescent="0.2">
      <c r="A18" t="s">
        <v>20</v>
      </c>
      <c r="B18" s="5">
        <v>7.4977799999999999E-4</v>
      </c>
      <c r="C18" s="5">
        <v>8.0966799999999992</v>
      </c>
      <c r="D18" s="6">
        <v>1.77258</v>
      </c>
      <c r="E18" s="5">
        <v>0.18024000000000001</v>
      </c>
      <c r="F18" s="6">
        <v>0.71733000000000002</v>
      </c>
      <c r="G18" s="5">
        <v>0.63246000000000002</v>
      </c>
      <c r="H18" s="13">
        <v>50.33</v>
      </c>
      <c r="I18" s="5">
        <v>1.0065999999999999</v>
      </c>
      <c r="J18" s="5">
        <v>7.5472653479999991E-4</v>
      </c>
      <c r="K18" s="5">
        <v>8.1492665036813321</v>
      </c>
      <c r="L18" s="5">
        <v>1.784279028</v>
      </c>
      <c r="M18" s="5">
        <v>0.181429584</v>
      </c>
      <c r="N18" s="5">
        <v>0.72206437800000001</v>
      </c>
      <c r="O18" s="5">
        <v>0.63663423600000002</v>
      </c>
      <c r="P18" s="15">
        <v>10</v>
      </c>
      <c r="Q18" s="16">
        <v>1.98</v>
      </c>
      <c r="R18" s="17">
        <v>446</v>
      </c>
      <c r="S18" s="17">
        <v>1095</v>
      </c>
      <c r="T18" s="17">
        <v>643</v>
      </c>
      <c r="U18" s="17">
        <v>588</v>
      </c>
      <c r="V18" s="17"/>
    </row>
    <row r="19" spans="1:23" x14ac:dyDescent="0.2">
      <c r="A19" s="38" t="s">
        <v>111</v>
      </c>
      <c r="B19" s="5"/>
      <c r="C19" s="5"/>
      <c r="D19" s="6"/>
      <c r="E19" s="5"/>
      <c r="F19" s="6"/>
      <c r="G19" s="5"/>
      <c r="H19" s="13"/>
      <c r="I19" s="5"/>
      <c r="J19" s="5"/>
      <c r="K19" s="5"/>
      <c r="L19" s="5"/>
      <c r="M19" s="5"/>
      <c r="N19" s="5"/>
      <c r="O19" s="5"/>
      <c r="P19" s="15"/>
      <c r="Q19" s="16"/>
      <c r="R19" s="17"/>
      <c r="S19" s="17"/>
      <c r="T19" s="17"/>
      <c r="U19" s="17"/>
      <c r="V19" s="17"/>
    </row>
    <row r="20" spans="1:23" x14ac:dyDescent="0.2">
      <c r="A20" t="s">
        <v>62</v>
      </c>
      <c r="B20" s="5">
        <v>9.2889800000000005E-3</v>
      </c>
      <c r="C20" s="5">
        <v>0.45245000000000002</v>
      </c>
      <c r="D20" s="6">
        <v>0.30364000000000002</v>
      </c>
      <c r="E20" s="5">
        <v>6.2378999999999997E-2</v>
      </c>
      <c r="F20" s="6">
        <v>1.6027899999999999</v>
      </c>
      <c r="G20" s="5">
        <v>8.7893100000000002E-2</v>
      </c>
      <c r="H20" s="13">
        <v>48.7</v>
      </c>
      <c r="I20" s="5">
        <v>0.97400000000000009</v>
      </c>
      <c r="J20" s="5">
        <v>9.0474665200000019E-3</v>
      </c>
      <c r="K20" s="5">
        <v>0.43983471568133337</v>
      </c>
      <c r="L20" s="5">
        <v>0.29574536000000007</v>
      </c>
      <c r="M20" s="5">
        <v>6.0757146000000005E-2</v>
      </c>
      <c r="N20" s="5">
        <v>1.5611174600000002</v>
      </c>
      <c r="O20" s="5">
        <v>8.5607879400000003E-2</v>
      </c>
      <c r="P20" s="15">
        <v>165</v>
      </c>
      <c r="Q20" s="16">
        <v>0.17</v>
      </c>
      <c r="R20" s="17">
        <v>95.385919999999999</v>
      </c>
      <c r="S20" s="15">
        <v>302</v>
      </c>
      <c r="T20" s="17">
        <v>950</v>
      </c>
      <c r="U20" s="17">
        <v>41.967131387999999</v>
      </c>
      <c r="V20" s="17"/>
    </row>
    <row r="21" spans="1:23" x14ac:dyDescent="0.2">
      <c r="A21" t="s">
        <v>63</v>
      </c>
      <c r="B21" s="5">
        <v>9.3038600000000006E-3</v>
      </c>
      <c r="C21" s="5">
        <v>0.45084999999999997</v>
      </c>
      <c r="D21" s="6">
        <v>0.30586999999999998</v>
      </c>
      <c r="E21" s="5">
        <v>6.2450699999999998E-2</v>
      </c>
      <c r="F21" s="6">
        <v>1.6086800000000001</v>
      </c>
      <c r="G21" s="5">
        <v>8.8223200000000002E-2</v>
      </c>
      <c r="H21" s="13">
        <v>48.7</v>
      </c>
      <c r="I21" s="5">
        <v>0.97400000000000009</v>
      </c>
      <c r="J21" s="5">
        <v>9.0619596400000006E-3</v>
      </c>
      <c r="K21" s="5">
        <v>0.43827631568133335</v>
      </c>
      <c r="L21" s="5">
        <v>0.29791738000000001</v>
      </c>
      <c r="M21" s="5">
        <v>6.0826981800000006E-2</v>
      </c>
      <c r="N21" s="5">
        <v>1.5668543200000002</v>
      </c>
      <c r="O21" s="5">
        <v>8.5929396800000016E-2</v>
      </c>
      <c r="P21" s="15">
        <v>165</v>
      </c>
      <c r="Q21" s="16">
        <v>0.17</v>
      </c>
      <c r="R21" s="17">
        <v>95.385919999999999</v>
      </c>
      <c r="S21" s="15">
        <v>302</v>
      </c>
      <c r="T21" s="17">
        <v>950</v>
      </c>
      <c r="U21" s="17">
        <v>41.967131387999999</v>
      </c>
      <c r="V21" s="17"/>
    </row>
    <row r="22" spans="1:23" x14ac:dyDescent="0.2">
      <c r="A22" t="s">
        <v>64</v>
      </c>
      <c r="B22" s="5">
        <v>9.1574099999999995E-3</v>
      </c>
      <c r="C22" s="5">
        <v>0.44378000000000001</v>
      </c>
      <c r="D22" s="6">
        <v>0.30234</v>
      </c>
      <c r="E22" s="5">
        <v>6.2747899999999995E-2</v>
      </c>
      <c r="F22" s="6">
        <v>1.6051200000000001</v>
      </c>
      <c r="G22" s="5">
        <v>8.5971599999999995E-2</v>
      </c>
      <c r="H22" s="13">
        <v>48.7</v>
      </c>
      <c r="I22" s="5">
        <v>0.97400000000000009</v>
      </c>
      <c r="J22" s="5">
        <v>8.9193173399999999E-3</v>
      </c>
      <c r="K22" s="5">
        <v>0.43139013568133339</v>
      </c>
      <c r="L22" s="5">
        <v>0.29447916000000002</v>
      </c>
      <c r="M22" s="5">
        <v>6.1116454600000002E-2</v>
      </c>
      <c r="N22" s="5">
        <v>1.5633868800000001</v>
      </c>
      <c r="O22" s="5">
        <v>8.3736338399999999E-2</v>
      </c>
      <c r="P22" s="15">
        <v>165</v>
      </c>
      <c r="Q22" s="16">
        <v>0.17</v>
      </c>
      <c r="R22" s="17">
        <v>95.385919999999999</v>
      </c>
      <c r="S22" s="15">
        <v>302</v>
      </c>
      <c r="T22" s="17">
        <v>950</v>
      </c>
      <c r="U22" s="17">
        <v>41.967131387999999</v>
      </c>
      <c r="V22" s="17"/>
    </row>
    <row r="23" spans="1:23" x14ac:dyDescent="0.2">
      <c r="A23" s="38" t="s">
        <v>112</v>
      </c>
      <c r="B23" s="5"/>
      <c r="C23" s="5"/>
      <c r="D23" s="6"/>
      <c r="E23" s="5"/>
      <c r="F23" s="6"/>
      <c r="G23" s="5"/>
      <c r="H23" s="13"/>
      <c r="I23" s="5"/>
      <c r="J23" s="5"/>
      <c r="K23" s="5"/>
      <c r="L23" s="5"/>
      <c r="M23" s="5"/>
      <c r="N23" s="5"/>
      <c r="O23" s="5"/>
      <c r="P23" s="15"/>
      <c r="Q23" s="16"/>
      <c r="R23" s="17"/>
      <c r="S23" s="15"/>
      <c r="T23" s="17"/>
      <c r="U23" s="17"/>
      <c r="V23" s="17"/>
    </row>
    <row r="24" spans="1:23" x14ac:dyDescent="0.2">
      <c r="A24" t="s">
        <v>104</v>
      </c>
      <c r="B24" s="5">
        <v>1.3721E-5</v>
      </c>
      <c r="C24" s="5">
        <v>6.4395999999999995E-4</v>
      </c>
      <c r="D24" s="6">
        <v>1.8077999999999999E-4</v>
      </c>
      <c r="E24" s="5">
        <v>0</v>
      </c>
      <c r="F24" s="6">
        <v>1.41679E-4</v>
      </c>
      <c r="G24" s="5">
        <v>2.1683599999999998</v>
      </c>
      <c r="H24" s="14">
        <v>100</v>
      </c>
      <c r="I24" s="5">
        <v>2</v>
      </c>
      <c r="J24" s="5">
        <v>2.7441999999999999E-5</v>
      </c>
      <c r="K24" s="5">
        <v>4.3633568133333322E-4</v>
      </c>
      <c r="L24" s="5">
        <v>3.6155999999999997E-4</v>
      </c>
      <c r="M24" s="5">
        <v>0</v>
      </c>
      <c r="N24" s="5">
        <v>2.8335799999999999E-4</v>
      </c>
      <c r="O24" s="5">
        <v>4.3367199999999997</v>
      </c>
      <c r="P24" s="15">
        <v>0</v>
      </c>
      <c r="Q24" s="16">
        <v>1.4999999999999999E-4</v>
      </c>
      <c r="R24" s="17">
        <v>0</v>
      </c>
      <c r="S24" s="15">
        <v>0</v>
      </c>
      <c r="T24" s="17">
        <v>0</v>
      </c>
      <c r="U24" s="16"/>
      <c r="V24" s="17"/>
      <c r="W24" s="14">
        <v>1.3940925018599994</v>
      </c>
    </row>
    <row r="25" spans="1:23" x14ac:dyDescent="0.2">
      <c r="A25" t="s">
        <v>105</v>
      </c>
      <c r="B25" s="5">
        <v>1.00265E-5</v>
      </c>
      <c r="C25" s="5">
        <v>1.3188200000000001E-2</v>
      </c>
      <c r="D25" s="6">
        <v>1.0945799999999999E-4</v>
      </c>
      <c r="E25" s="5">
        <v>0</v>
      </c>
      <c r="F25" s="6">
        <v>1.2912700000000001E-4</v>
      </c>
      <c r="G25" s="5">
        <v>5.5739400000000001E-4</v>
      </c>
      <c r="H25" s="14">
        <v>100</v>
      </c>
      <c r="I25" s="5">
        <v>2</v>
      </c>
      <c r="J25" s="5">
        <v>2.0052999999999999E-5</v>
      </c>
      <c r="K25" s="5">
        <v>2.5524815681333336E-2</v>
      </c>
      <c r="L25" s="5">
        <v>2.1891599999999999E-4</v>
      </c>
      <c r="M25" s="5">
        <v>0</v>
      </c>
      <c r="N25" s="5">
        <v>2.5825400000000002E-4</v>
      </c>
      <c r="O25" s="5">
        <v>1.114788E-3</v>
      </c>
      <c r="Q25" s="15"/>
      <c r="V25" s="17"/>
    </row>
    <row r="26" spans="1:23" x14ac:dyDescent="0.2">
      <c r="A26" t="s">
        <v>106</v>
      </c>
      <c r="B26" s="5">
        <v>1.32077E-4</v>
      </c>
      <c r="C26" s="5">
        <v>1.32154E-2</v>
      </c>
      <c r="D26" s="6">
        <v>1.34654E-3</v>
      </c>
      <c r="E26" s="5">
        <v>1.15807E-6</v>
      </c>
      <c r="F26" s="6">
        <v>1.4758600000000001E-4</v>
      </c>
      <c r="G26" s="5">
        <v>5.0030199999999999E-4</v>
      </c>
      <c r="H26" s="14">
        <v>100</v>
      </c>
      <c r="I26" s="5">
        <v>2</v>
      </c>
      <c r="J26" s="5">
        <v>2.6415400000000001E-4</v>
      </c>
      <c r="K26" s="5">
        <v>2.5579215681333332E-2</v>
      </c>
      <c r="L26" s="5">
        <v>2.69308E-3</v>
      </c>
      <c r="M26" s="5">
        <v>2.31614E-6</v>
      </c>
      <c r="N26" s="5">
        <v>2.9517200000000001E-4</v>
      </c>
      <c r="O26" s="5">
        <v>1.000604E-3</v>
      </c>
      <c r="Q26" s="15"/>
      <c r="V26" s="17"/>
    </row>
    <row r="27" spans="1:23" x14ac:dyDescent="0.2">
      <c r="A27" t="s">
        <v>107</v>
      </c>
      <c r="B27" s="5">
        <v>1.1776699999999999E-2</v>
      </c>
      <c r="C27" s="5">
        <v>0.51114000000000004</v>
      </c>
      <c r="D27" s="6">
        <v>0.32334000000000002</v>
      </c>
      <c r="E27" s="5">
        <v>5.9582299999999998E-2</v>
      </c>
      <c r="F27" s="6">
        <v>1.3443099999999999</v>
      </c>
      <c r="G27" s="5">
        <v>6.3467200000000001E-2</v>
      </c>
      <c r="H27" s="13">
        <v>48.7</v>
      </c>
      <c r="I27" s="5">
        <v>0.97400000000000009</v>
      </c>
      <c r="J27" s="5">
        <v>1.1470505800000001E-2</v>
      </c>
      <c r="K27" s="5">
        <v>0.49699877568133344</v>
      </c>
      <c r="L27" s="5">
        <v>0.31493316000000005</v>
      </c>
      <c r="M27" s="5">
        <v>5.8033160200000003E-2</v>
      </c>
      <c r="N27" s="5">
        <v>1.3093579399999999</v>
      </c>
      <c r="O27" s="5">
        <v>6.1817052800000008E-2</v>
      </c>
      <c r="P27" s="15">
        <v>165</v>
      </c>
      <c r="Q27" s="16">
        <v>0.17</v>
      </c>
      <c r="R27" s="17">
        <v>95.385919999999999</v>
      </c>
      <c r="S27" s="15">
        <v>302</v>
      </c>
      <c r="T27" s="17">
        <v>950</v>
      </c>
      <c r="U27" s="17">
        <v>41.967131387999999</v>
      </c>
      <c r="V27" s="17">
        <v>1700.0000000000002</v>
      </c>
    </row>
    <row r="28" spans="1:23" x14ac:dyDescent="0.2">
      <c r="A28" t="s">
        <v>108</v>
      </c>
      <c r="B28" s="5">
        <v>1.18365E-2</v>
      </c>
      <c r="C28" s="5">
        <v>0.49741999999999997</v>
      </c>
      <c r="D28" s="6">
        <v>0.32028000000000001</v>
      </c>
      <c r="E28" s="5">
        <v>5.8435399999999998E-2</v>
      </c>
      <c r="F28" s="6">
        <v>1.3383799999999999</v>
      </c>
      <c r="G28" s="5">
        <v>6.3761600000000002E-2</v>
      </c>
      <c r="H28" s="13">
        <v>48.7</v>
      </c>
      <c r="I28" s="5">
        <v>0.97400000000000009</v>
      </c>
      <c r="J28" s="5">
        <v>1.1528751E-2</v>
      </c>
      <c r="K28" s="5">
        <v>0.48363549568133335</v>
      </c>
      <c r="L28" s="5">
        <v>0.31195272000000002</v>
      </c>
      <c r="M28" s="5">
        <v>5.6916079600000002E-2</v>
      </c>
      <c r="N28" s="5">
        <v>1.30358212</v>
      </c>
      <c r="O28" s="5">
        <v>6.2103798400000007E-2</v>
      </c>
      <c r="P28" s="15">
        <v>165</v>
      </c>
      <c r="Q28" s="16">
        <v>0.17</v>
      </c>
      <c r="R28" s="17">
        <v>95.385919999999999</v>
      </c>
      <c r="S28" s="15">
        <v>302</v>
      </c>
      <c r="T28" s="17">
        <v>950</v>
      </c>
      <c r="U28" s="17">
        <v>41.967131387999999</v>
      </c>
      <c r="V28" s="17">
        <v>1700.0000000000002</v>
      </c>
    </row>
    <row r="29" spans="1:23" x14ac:dyDescent="0.2">
      <c r="A29" t="s">
        <v>109</v>
      </c>
      <c r="B29" s="5">
        <v>5.3974199999999996E-4</v>
      </c>
      <c r="C29" s="5">
        <v>6.2008400000000004</v>
      </c>
      <c r="D29" s="6">
        <v>1.34798</v>
      </c>
      <c r="E29" s="5">
        <v>0.2424</v>
      </c>
      <c r="F29" s="6">
        <v>1.1218399999999999</v>
      </c>
      <c r="G29" s="5">
        <v>1.02623</v>
      </c>
      <c r="H29" s="13">
        <v>50.33</v>
      </c>
      <c r="I29" s="5">
        <v>1.0065999999999999</v>
      </c>
      <c r="J29" s="5">
        <v>5.4330429719999995E-4</v>
      </c>
      <c r="K29" s="5">
        <v>6.2409139596813334</v>
      </c>
      <c r="L29" s="5">
        <v>1.356876668</v>
      </c>
      <c r="M29" s="5">
        <v>0.24399984</v>
      </c>
      <c r="N29" s="5">
        <v>1.1292441439999998</v>
      </c>
      <c r="O29" s="5">
        <v>1.0330031179999999</v>
      </c>
      <c r="P29" s="15">
        <v>10</v>
      </c>
      <c r="Q29" s="16">
        <v>1.98</v>
      </c>
      <c r="R29" s="17">
        <v>446</v>
      </c>
      <c r="S29" s="17">
        <v>1095</v>
      </c>
      <c r="T29" s="17">
        <v>643</v>
      </c>
      <c r="U29" s="17">
        <v>588</v>
      </c>
      <c r="V29" s="17">
        <v>19800</v>
      </c>
    </row>
    <row r="30" spans="1:23" x14ac:dyDescent="0.2">
      <c r="A30" t="s">
        <v>110</v>
      </c>
      <c r="B30" s="5">
        <v>6.9878300000000002E-4</v>
      </c>
      <c r="C30" s="5">
        <v>6.1186400000000001</v>
      </c>
      <c r="D30" s="6">
        <v>1.29314</v>
      </c>
      <c r="E30" s="5">
        <v>0.23574000000000001</v>
      </c>
      <c r="F30" s="6">
        <v>1.0437799999999999</v>
      </c>
      <c r="G30" s="5">
        <v>0.91564000000000001</v>
      </c>
      <c r="H30" s="13">
        <v>50.33</v>
      </c>
      <c r="I30" s="5">
        <v>1.0065999999999999</v>
      </c>
      <c r="J30" s="5">
        <v>7.0339496779999995E-4</v>
      </c>
      <c r="K30" s="5">
        <v>6.1581714396813334</v>
      </c>
      <c r="L30" s="5">
        <v>1.3016747239999999</v>
      </c>
      <c r="M30" s="5">
        <v>0.23729588399999998</v>
      </c>
      <c r="N30" s="5">
        <v>1.0506689479999998</v>
      </c>
      <c r="O30" s="5">
        <v>0.92168322399999991</v>
      </c>
      <c r="P30" s="15">
        <v>10</v>
      </c>
      <c r="Q30" s="16">
        <v>1.98</v>
      </c>
      <c r="R30" s="17">
        <v>446</v>
      </c>
      <c r="S30" s="17">
        <v>1095</v>
      </c>
      <c r="T30" s="17">
        <v>643</v>
      </c>
      <c r="U30" s="17">
        <v>588</v>
      </c>
      <c r="V30" s="17">
        <v>19800</v>
      </c>
    </row>
    <row r="31" spans="1:23" ht="16" customHeight="1" x14ac:dyDescent="0.2">
      <c r="A31" s="12" t="s">
        <v>47</v>
      </c>
      <c r="B31" s="5"/>
      <c r="C31" s="5"/>
      <c r="D31" s="6"/>
      <c r="E31" s="5"/>
      <c r="F31" s="6"/>
      <c r="G31" s="5"/>
      <c r="H31" s="13"/>
      <c r="I31" s="5"/>
      <c r="J31" s="5"/>
      <c r="K31" s="5"/>
      <c r="L31" s="5"/>
      <c r="M31" s="5"/>
      <c r="N31" s="5"/>
      <c r="O31" s="5"/>
      <c r="P31" s="15"/>
      <c r="Q31" s="16"/>
      <c r="R31" s="17"/>
      <c r="S31" s="17"/>
      <c r="T31" s="17"/>
      <c r="U31" s="17"/>
      <c r="V31" s="17"/>
    </row>
    <row r="32" spans="1:23" ht="16" customHeight="1" x14ac:dyDescent="0.2">
      <c r="A32" s="38" t="s">
        <v>113</v>
      </c>
      <c r="B32" s="5"/>
      <c r="C32" s="5"/>
      <c r="D32" s="6"/>
      <c r="E32" s="5"/>
      <c r="F32" s="6"/>
      <c r="G32" s="5"/>
      <c r="H32" s="13"/>
      <c r="I32" s="5"/>
      <c r="J32" s="5"/>
      <c r="K32" s="5"/>
      <c r="L32" s="5"/>
      <c r="M32" s="5"/>
      <c r="N32" s="5"/>
      <c r="O32" s="5"/>
      <c r="P32" s="15"/>
      <c r="Q32" s="16"/>
      <c r="R32" s="17"/>
      <c r="S32" s="17"/>
      <c r="T32" s="17"/>
      <c r="U32" s="17"/>
      <c r="V32" s="17"/>
    </row>
    <row r="33" spans="1:23" s="41" customFormat="1" x14ac:dyDescent="0.2">
      <c r="A33" s="41" t="s">
        <v>24</v>
      </c>
      <c r="B33" s="42">
        <v>1.21165E-4</v>
      </c>
      <c r="C33" s="42">
        <v>9.3368900000000003E-4</v>
      </c>
      <c r="D33" s="43">
        <v>8.9093899999999999E-4</v>
      </c>
      <c r="E33" s="42">
        <v>1.7830400000000001E-4</v>
      </c>
      <c r="F33" s="43">
        <v>3.5881200000000002E-4</v>
      </c>
      <c r="G33" s="42">
        <v>2.2391199999999999E-4</v>
      </c>
      <c r="H33" s="44">
        <v>42.7</v>
      </c>
      <c r="I33" s="42">
        <v>0.85400000000000009</v>
      </c>
      <c r="J33" s="42">
        <v>1.0347491E-4</v>
      </c>
      <c r="K33" s="42">
        <v>7.9737040600000016E-4</v>
      </c>
      <c r="L33" s="42">
        <v>7.6086190600000011E-4</v>
      </c>
      <c r="M33" s="42">
        <v>1.5227161600000002E-4</v>
      </c>
      <c r="N33" s="42">
        <v>3.0642544800000003E-4</v>
      </c>
      <c r="O33" s="42">
        <v>1.91220848E-4</v>
      </c>
      <c r="P33" s="66">
        <v>0</v>
      </c>
      <c r="Q33" s="45">
        <v>0</v>
      </c>
      <c r="R33" s="67">
        <v>0</v>
      </c>
      <c r="S33" s="66">
        <v>0</v>
      </c>
      <c r="T33" s="67">
        <v>0</v>
      </c>
      <c r="U33" s="67">
        <v>0</v>
      </c>
      <c r="V33" s="67">
        <v>0</v>
      </c>
      <c r="W33" s="46">
        <v>2.9170201562698006</v>
      </c>
    </row>
    <row r="34" spans="1:23" s="41" customFormat="1" x14ac:dyDescent="0.2">
      <c r="A34" s="41" t="s">
        <v>25</v>
      </c>
      <c r="B34" s="42">
        <v>5.9355399999999996E-3</v>
      </c>
      <c r="C34" s="42">
        <v>1.12601E-3</v>
      </c>
      <c r="D34" s="43">
        <v>6.8153700000000003E-3</v>
      </c>
      <c r="E34" s="42">
        <v>1.64609E-4</v>
      </c>
      <c r="F34" s="43">
        <v>7.4627700000000005E-4</v>
      </c>
      <c r="G34" s="42">
        <v>3.2348499999999998E-4</v>
      </c>
      <c r="H34" s="44">
        <v>42.7</v>
      </c>
      <c r="I34" s="42">
        <v>0.85400000000000009</v>
      </c>
      <c r="J34" s="42">
        <v>5.0689511600000006E-3</v>
      </c>
      <c r="K34" s="42">
        <v>9.6161254000000005E-4</v>
      </c>
      <c r="L34" s="42">
        <v>5.8203259800000007E-3</v>
      </c>
      <c r="M34" s="42">
        <v>1.4057608600000001E-4</v>
      </c>
      <c r="N34" s="42">
        <v>6.3732055800000008E-4</v>
      </c>
      <c r="O34" s="42">
        <v>2.7625619000000001E-4</v>
      </c>
      <c r="P34" s="66"/>
      <c r="Q34" s="45"/>
      <c r="R34" s="67"/>
      <c r="S34" s="66"/>
      <c r="T34" s="67"/>
      <c r="U34" s="67"/>
      <c r="V34" s="67">
        <v>0</v>
      </c>
      <c r="W34" s="46">
        <v>3.5178671550820004</v>
      </c>
    </row>
    <row r="35" spans="1:23" s="41" customFormat="1" x14ac:dyDescent="0.2">
      <c r="A35" s="41" t="s">
        <v>26</v>
      </c>
      <c r="B35" s="42">
        <v>2.8407399999999999E-4</v>
      </c>
      <c r="C35" s="42">
        <v>9.3181500000000001E-4</v>
      </c>
      <c r="D35" s="43">
        <v>3.2551799999999999E-3</v>
      </c>
      <c r="E35" s="42">
        <v>1.5097999999999999E-4</v>
      </c>
      <c r="F35" s="43">
        <v>2.5263800000000002E-4</v>
      </c>
      <c r="G35" s="42">
        <v>1.93625E-4</v>
      </c>
      <c r="H35" s="44">
        <v>42.7</v>
      </c>
      <c r="I35" s="42">
        <v>0.85400000000000009</v>
      </c>
      <c r="J35" s="42">
        <v>2.4259919600000003E-4</v>
      </c>
      <c r="K35" s="42">
        <v>7.9577001000000007E-4</v>
      </c>
      <c r="L35" s="42">
        <v>2.7799237200000003E-3</v>
      </c>
      <c r="M35" s="42">
        <v>1.2893692E-4</v>
      </c>
      <c r="N35" s="42">
        <v>2.1575285200000003E-4</v>
      </c>
      <c r="O35" s="42">
        <v>1.6535575000000002E-4</v>
      </c>
      <c r="P35" s="66">
        <v>0</v>
      </c>
      <c r="Q35" s="45">
        <v>0</v>
      </c>
      <c r="R35" s="67">
        <v>0</v>
      </c>
      <c r="S35" s="66">
        <v>0</v>
      </c>
      <c r="T35" s="67">
        <v>0</v>
      </c>
      <c r="U35" s="67">
        <v>0</v>
      </c>
      <c r="V35" s="67">
        <v>0</v>
      </c>
      <c r="W35" s="46">
        <v>2.9111654275830006</v>
      </c>
    </row>
    <row r="36" spans="1:23" x14ac:dyDescent="0.2">
      <c r="A36" t="s">
        <v>27</v>
      </c>
      <c r="B36" s="5">
        <v>3.5176899999999999E-4</v>
      </c>
      <c r="C36" s="5">
        <v>2.3737799999999998E-3</v>
      </c>
      <c r="D36" s="6">
        <v>8.7736699999999999E-4</v>
      </c>
      <c r="E36" s="5">
        <v>2.0690500000000001E-5</v>
      </c>
      <c r="F36" s="6">
        <v>2.4334899999999999E-4</v>
      </c>
      <c r="G36" s="5">
        <v>4.2976199999999998E-4</v>
      </c>
      <c r="H36" s="13">
        <v>42.7</v>
      </c>
      <c r="I36" s="5">
        <v>0.85400000000000009</v>
      </c>
      <c r="J36" s="5">
        <v>3.00410726E-4</v>
      </c>
      <c r="K36" s="5">
        <v>1.1756238013333332E-3</v>
      </c>
      <c r="L36" s="5">
        <v>7.4927141800000009E-4</v>
      </c>
      <c r="M36" s="5">
        <v>1.7669687000000002E-5</v>
      </c>
      <c r="N36" s="5">
        <v>2.0782004600000001E-4</v>
      </c>
      <c r="O36" s="5">
        <v>3.67016748E-4</v>
      </c>
      <c r="P36" s="15"/>
      <c r="Q36" s="16"/>
      <c r="R36" s="17"/>
      <c r="S36" s="17"/>
      <c r="T36" s="17"/>
      <c r="U36" s="17"/>
      <c r="V36" s="17"/>
      <c r="W36" s="13"/>
    </row>
    <row r="37" spans="1:23" x14ac:dyDescent="0.2">
      <c r="A37" t="s">
        <v>28</v>
      </c>
      <c r="B37" s="5">
        <v>2.655E-4</v>
      </c>
      <c r="C37" s="5">
        <v>2.2923499999999999E-3</v>
      </c>
      <c r="D37" s="6">
        <v>4.5944200000000001E-4</v>
      </c>
      <c r="E37" s="5">
        <v>1.8453100000000001E-5</v>
      </c>
      <c r="F37" s="6">
        <v>2.4807900000000001E-4</v>
      </c>
      <c r="G37" s="5">
        <v>1.1304E-4</v>
      </c>
      <c r="H37" s="13">
        <v>42.7</v>
      </c>
      <c r="I37" s="5">
        <v>0.85400000000000009</v>
      </c>
      <c r="J37" s="5">
        <v>2.2673700000000002E-4</v>
      </c>
      <c r="K37" s="5">
        <v>1.1060825813333335E-3</v>
      </c>
      <c r="L37" s="5">
        <v>3.9236346800000004E-4</v>
      </c>
      <c r="M37" s="5">
        <v>1.5758947400000004E-5</v>
      </c>
      <c r="N37" s="5">
        <v>2.1185946600000004E-4</v>
      </c>
      <c r="O37" s="5">
        <v>9.653616000000001E-5</v>
      </c>
      <c r="P37" s="15"/>
      <c r="Q37" s="16"/>
      <c r="R37" s="17"/>
      <c r="S37" s="15"/>
      <c r="T37" s="17"/>
      <c r="U37" s="17"/>
      <c r="V37" s="17"/>
      <c r="W37" s="13"/>
    </row>
    <row r="38" spans="1:23" x14ac:dyDescent="0.2">
      <c r="A38" t="s">
        <v>29</v>
      </c>
      <c r="B38" s="5">
        <v>2.6111800000000002E-4</v>
      </c>
      <c r="C38" s="5">
        <v>2.2987200000000002E-3</v>
      </c>
      <c r="D38" s="6">
        <v>1.51939E-3</v>
      </c>
      <c r="E38" s="5">
        <v>2.9722100000000001E-5</v>
      </c>
      <c r="F38" s="6">
        <v>2.34217E-4</v>
      </c>
      <c r="G38" s="5">
        <v>3.8413199999999997E-4</v>
      </c>
      <c r="H38" s="13">
        <v>42.7</v>
      </c>
      <c r="I38" s="5">
        <v>0.85400000000000009</v>
      </c>
      <c r="J38" s="5">
        <v>2.2299477200000005E-4</v>
      </c>
      <c r="K38" s="5">
        <v>1.1115225613333338E-3</v>
      </c>
      <c r="L38" s="5">
        <v>1.2975590600000002E-3</v>
      </c>
      <c r="M38" s="5">
        <v>2.5382673400000003E-5</v>
      </c>
      <c r="N38" s="5">
        <v>2.0002131800000002E-4</v>
      </c>
      <c r="O38" s="5">
        <v>3.2804872800000002E-4</v>
      </c>
      <c r="P38" s="15"/>
      <c r="Q38" s="16"/>
      <c r="R38" s="17"/>
      <c r="S38" s="15"/>
      <c r="T38" s="17"/>
      <c r="U38" s="17"/>
      <c r="V38" s="17"/>
      <c r="W38" s="13"/>
    </row>
    <row r="39" spans="1:23" x14ac:dyDescent="0.2">
      <c r="A39" t="s">
        <v>30</v>
      </c>
      <c r="B39" s="5">
        <v>1.20867E-3</v>
      </c>
      <c r="C39" s="5">
        <v>6.16091E-2</v>
      </c>
      <c r="D39" s="6">
        <v>6.0530500000000001E-2</v>
      </c>
      <c r="E39" s="5">
        <v>1.52371E-2</v>
      </c>
      <c r="F39" s="6">
        <v>3.6602500000000002E-4</v>
      </c>
      <c r="G39" s="5">
        <v>3.4215599999999998E-4</v>
      </c>
      <c r="H39" s="13">
        <v>40</v>
      </c>
      <c r="I39" s="5">
        <v>0.8</v>
      </c>
      <c r="J39" s="5">
        <v>9.6693600000000005E-4</v>
      </c>
      <c r="K39" s="5">
        <v>4.8435695681333338E-2</v>
      </c>
      <c r="L39" s="5">
        <v>4.8424400000000006E-2</v>
      </c>
      <c r="M39" s="5">
        <v>1.2189680000000001E-2</v>
      </c>
      <c r="N39" s="5">
        <v>2.9282000000000001E-4</v>
      </c>
      <c r="O39" s="5">
        <v>2.7372479999999999E-4</v>
      </c>
      <c r="P39" s="15"/>
      <c r="Q39" s="15">
        <v>1.2E-2</v>
      </c>
      <c r="R39" s="17"/>
      <c r="S39" s="15"/>
      <c r="T39" s="17"/>
      <c r="U39" s="17"/>
      <c r="V39" s="17">
        <v>120</v>
      </c>
      <c r="W39" s="13"/>
    </row>
    <row r="40" spans="1:23" x14ac:dyDescent="0.2">
      <c r="A40" t="s">
        <v>31</v>
      </c>
      <c r="B40" s="5">
        <v>1.1826300000000001E-3</v>
      </c>
      <c r="C40" s="5">
        <v>4.6898099999999998E-2</v>
      </c>
      <c r="D40" s="6">
        <v>5.3711000000000002E-2</v>
      </c>
      <c r="E40" s="5">
        <v>1.47411E-2</v>
      </c>
      <c r="F40" s="6">
        <v>3.6916899999999998E-4</v>
      </c>
      <c r="G40" s="5">
        <v>3.3610299999999998E-4</v>
      </c>
      <c r="H40" s="13">
        <v>40</v>
      </c>
      <c r="I40" s="5">
        <v>0.8</v>
      </c>
      <c r="J40" s="5">
        <v>9.4610400000000013E-4</v>
      </c>
      <c r="K40" s="5">
        <v>3.6666895681333335E-2</v>
      </c>
      <c r="L40" s="5">
        <v>4.2968800000000001E-2</v>
      </c>
      <c r="M40" s="5">
        <v>1.179288E-2</v>
      </c>
      <c r="N40" s="5">
        <v>2.9533519999999999E-4</v>
      </c>
      <c r="O40" s="5">
        <v>2.6888239999999999E-4</v>
      </c>
      <c r="P40" s="15"/>
      <c r="Q40" s="15">
        <v>1.2E-2</v>
      </c>
      <c r="R40" s="17"/>
      <c r="S40" s="15"/>
      <c r="T40" s="17"/>
      <c r="U40" s="17"/>
      <c r="V40" s="17">
        <v>120</v>
      </c>
      <c r="W40" s="13"/>
    </row>
    <row r="41" spans="1:23" x14ac:dyDescent="0.2">
      <c r="A41" t="s">
        <v>32</v>
      </c>
      <c r="B41" s="5">
        <v>1.8202100000000001E-3</v>
      </c>
      <c r="C41" s="5">
        <v>4.8118300000000003E-2</v>
      </c>
      <c r="D41" s="6">
        <v>6.2637999999999999E-2</v>
      </c>
      <c r="E41" s="5">
        <v>1.4762000000000001E-2</v>
      </c>
      <c r="F41" s="6">
        <v>3.87804E-4</v>
      </c>
      <c r="G41" s="5">
        <v>2.4184400000000001E-4</v>
      </c>
      <c r="H41" s="13">
        <v>40</v>
      </c>
      <c r="I41" s="5">
        <v>0.8</v>
      </c>
      <c r="J41" s="5">
        <v>1.4561680000000001E-3</v>
      </c>
      <c r="K41" s="5">
        <v>3.7643055681333339E-2</v>
      </c>
      <c r="L41" s="5">
        <v>5.0110399999999999E-2</v>
      </c>
      <c r="M41" s="5">
        <v>1.1809600000000002E-2</v>
      </c>
      <c r="N41" s="5">
        <v>3.1024320000000005E-4</v>
      </c>
      <c r="O41" s="5">
        <v>1.9347520000000001E-4</v>
      </c>
      <c r="P41" s="15"/>
      <c r="Q41" s="15">
        <v>1.2E-2</v>
      </c>
      <c r="R41" s="17"/>
      <c r="S41" s="15"/>
      <c r="T41" s="17"/>
      <c r="U41" s="17"/>
      <c r="V41" s="17">
        <v>120</v>
      </c>
      <c r="W41" s="13"/>
    </row>
    <row r="42" spans="1:23" x14ac:dyDescent="0.2">
      <c r="A42" t="s">
        <v>33</v>
      </c>
      <c r="B42" s="5">
        <v>5.3043000000000003E-4</v>
      </c>
      <c r="C42" s="5">
        <v>4.4844000000000002E-2</v>
      </c>
      <c r="D42" s="6">
        <v>0.21145</v>
      </c>
      <c r="E42" s="5">
        <v>1.0829099999999999E-2</v>
      </c>
      <c r="F42" s="6">
        <v>2.6748800000000002E-4</v>
      </c>
      <c r="G42" s="5">
        <v>1.77789E-4</v>
      </c>
      <c r="H42" s="13">
        <v>40</v>
      </c>
      <c r="I42" s="5">
        <v>0.8</v>
      </c>
      <c r="J42" s="5">
        <v>4.2434400000000006E-4</v>
      </c>
      <c r="K42" s="5">
        <v>3.5023615681333338E-2</v>
      </c>
      <c r="L42" s="5">
        <v>0.16916</v>
      </c>
      <c r="M42" s="5">
        <v>8.6632800000000006E-3</v>
      </c>
      <c r="N42" s="5">
        <v>2.1399040000000003E-4</v>
      </c>
      <c r="O42" s="5">
        <v>1.422312E-4</v>
      </c>
      <c r="P42" s="15"/>
      <c r="Q42" s="15">
        <v>2.1999999999999999E-2</v>
      </c>
      <c r="R42" s="17"/>
      <c r="S42" s="15"/>
      <c r="T42" s="17"/>
      <c r="U42" s="17"/>
      <c r="V42" s="17">
        <v>220</v>
      </c>
      <c r="W42" s="13"/>
    </row>
    <row r="43" spans="1:23" x14ac:dyDescent="0.2">
      <c r="A43" t="s">
        <v>34</v>
      </c>
      <c r="B43" s="5">
        <v>4.6406099999999999E-4</v>
      </c>
      <c r="C43" s="5">
        <v>4.3415000000000002E-2</v>
      </c>
      <c r="D43" s="6">
        <v>0.2087</v>
      </c>
      <c r="E43" s="5">
        <v>1.1139100000000001E-2</v>
      </c>
      <c r="F43" s="6">
        <v>2.6182899999999999E-4</v>
      </c>
      <c r="G43" s="5">
        <v>1.59946E-4</v>
      </c>
      <c r="H43" s="13">
        <v>40</v>
      </c>
      <c r="I43" s="5">
        <v>0.8</v>
      </c>
      <c r="J43" s="5">
        <v>3.7124880000000002E-4</v>
      </c>
      <c r="K43" s="5">
        <v>3.3880415681333341E-2</v>
      </c>
      <c r="L43" s="5">
        <v>0.16696</v>
      </c>
      <c r="M43" s="5">
        <v>8.9112800000000006E-3</v>
      </c>
      <c r="N43" s="5">
        <v>2.094632E-4</v>
      </c>
      <c r="O43" s="5">
        <v>1.2795680000000001E-4</v>
      </c>
      <c r="P43" s="15"/>
      <c r="Q43" s="15">
        <v>2.1999999999999999E-2</v>
      </c>
      <c r="R43" s="17"/>
      <c r="S43" s="17"/>
      <c r="T43" s="17"/>
      <c r="U43" s="17"/>
      <c r="V43" s="17">
        <v>220</v>
      </c>
      <c r="W43" s="13"/>
    </row>
    <row r="44" spans="1:23" x14ac:dyDescent="0.2">
      <c r="A44" t="s">
        <v>35</v>
      </c>
      <c r="B44" s="5">
        <v>4.21032E-4</v>
      </c>
      <c r="C44" s="5">
        <v>4.5675199999999999E-2</v>
      </c>
      <c r="D44" s="6">
        <v>0.21415000000000001</v>
      </c>
      <c r="E44" s="5">
        <v>1.0844400000000001E-2</v>
      </c>
      <c r="F44" s="6">
        <v>2.3728599999999999E-4</v>
      </c>
      <c r="G44" s="5">
        <v>1.7270600000000001E-4</v>
      </c>
      <c r="H44" s="13">
        <v>40</v>
      </c>
      <c r="I44" s="5">
        <v>0.8</v>
      </c>
      <c r="J44" s="5">
        <v>3.368256E-4</v>
      </c>
      <c r="K44" s="5">
        <v>3.5688575681333337E-2</v>
      </c>
      <c r="L44" s="5">
        <v>0.17132000000000003</v>
      </c>
      <c r="M44" s="5">
        <v>8.6755200000000008E-3</v>
      </c>
      <c r="N44" s="5">
        <v>1.8982880000000001E-4</v>
      </c>
      <c r="O44" s="5">
        <v>1.381648E-4</v>
      </c>
      <c r="P44" s="15"/>
      <c r="Q44" s="15">
        <v>2.1999999999999999E-2</v>
      </c>
      <c r="R44" s="17"/>
      <c r="S44" s="17"/>
      <c r="T44" s="17"/>
      <c r="U44" s="17"/>
      <c r="V44" s="17">
        <v>220</v>
      </c>
      <c r="W44" s="13"/>
    </row>
    <row r="45" spans="1:23" x14ac:dyDescent="0.2">
      <c r="A45" t="s">
        <v>36</v>
      </c>
      <c r="B45" s="5">
        <v>4.2979299999999998E-4</v>
      </c>
      <c r="C45" s="5">
        <v>3.76219E-2</v>
      </c>
      <c r="D45" s="6">
        <v>0.3906</v>
      </c>
      <c r="E45" s="5">
        <v>2.2836200000000001E-2</v>
      </c>
      <c r="F45" s="6">
        <v>2.7881299999999999E-4</v>
      </c>
      <c r="G45" s="5">
        <v>2.0853700000000001E-4</v>
      </c>
      <c r="H45" s="13">
        <v>38.869999999999997</v>
      </c>
      <c r="I45" s="5">
        <v>0.77739999999999998</v>
      </c>
      <c r="J45" s="5">
        <v>3.3412107819999996E-4</v>
      </c>
      <c r="K45" s="5">
        <v>2.8395680741333335E-2</v>
      </c>
      <c r="L45" s="5">
        <v>0.30365243999999997</v>
      </c>
      <c r="M45" s="5">
        <v>1.7752861880000002E-2</v>
      </c>
      <c r="N45" s="5">
        <v>2.167492262E-4</v>
      </c>
      <c r="O45" s="5">
        <v>1.6211666380000001E-4</v>
      </c>
      <c r="P45" s="15"/>
      <c r="Q45" s="15">
        <v>1.14E-2</v>
      </c>
      <c r="R45" s="17"/>
      <c r="S45" s="17"/>
      <c r="T45" s="17"/>
      <c r="U45" s="17"/>
      <c r="V45" s="17">
        <v>114</v>
      </c>
      <c r="W45" s="13"/>
    </row>
    <row r="46" spans="1:23" x14ac:dyDescent="0.2">
      <c r="A46" t="s">
        <v>37</v>
      </c>
      <c r="B46" s="5">
        <v>4.3412000000000002E-4</v>
      </c>
      <c r="C46" s="5">
        <v>3.5070299999999999E-2</v>
      </c>
      <c r="D46" s="6">
        <v>0.39237</v>
      </c>
      <c r="E46" s="5">
        <v>2.34386E-2</v>
      </c>
      <c r="F46" s="6">
        <v>2.1427300000000001E-4</v>
      </c>
      <c r="G46" s="5">
        <v>1.17353E-4</v>
      </c>
      <c r="H46" s="13">
        <v>38.869999999999997</v>
      </c>
      <c r="I46" s="5">
        <v>0.77739999999999998</v>
      </c>
      <c r="J46" s="5">
        <v>3.3748488800000001E-4</v>
      </c>
      <c r="K46" s="5">
        <v>2.6412066901333332E-2</v>
      </c>
      <c r="L46" s="5">
        <v>0.30502843800000001</v>
      </c>
      <c r="M46" s="5">
        <v>1.8221167640000001E-2</v>
      </c>
      <c r="N46" s="5">
        <v>1.665758302E-4</v>
      </c>
      <c r="O46" s="5">
        <v>9.1230222199999996E-5</v>
      </c>
      <c r="P46" s="15"/>
      <c r="Q46" s="15">
        <v>1.14E-2</v>
      </c>
      <c r="R46" s="15"/>
      <c r="S46" s="15"/>
      <c r="T46" s="15"/>
      <c r="U46" s="15"/>
      <c r="V46" s="17">
        <v>114</v>
      </c>
    </row>
    <row r="47" spans="1:23" x14ac:dyDescent="0.2">
      <c r="A47" t="s">
        <v>38</v>
      </c>
      <c r="B47" s="5">
        <v>4.08155E-4</v>
      </c>
      <c r="C47" s="5">
        <v>3.5344500000000001E-2</v>
      </c>
      <c r="D47" s="6">
        <v>0.39915</v>
      </c>
      <c r="E47" s="5">
        <v>2.4795399999999999E-2</v>
      </c>
      <c r="F47" s="6">
        <v>2.6252600000000001E-4</v>
      </c>
      <c r="G47" s="5">
        <v>1.3133E-4</v>
      </c>
      <c r="H47" s="13">
        <v>38.869999999999997</v>
      </c>
      <c r="I47" s="5">
        <v>0.77739999999999998</v>
      </c>
      <c r="J47" s="5">
        <v>3.1729969699999998E-4</v>
      </c>
      <c r="K47" s="5">
        <v>2.6625229981333334E-2</v>
      </c>
      <c r="L47" s="5">
        <v>0.31029920999999999</v>
      </c>
      <c r="M47" s="5">
        <v>1.927594396E-2</v>
      </c>
      <c r="N47" s="5">
        <v>2.0408771240000001E-4</v>
      </c>
      <c r="O47" s="5">
        <v>1.0209594200000001E-4</v>
      </c>
      <c r="P47" s="15"/>
      <c r="Q47" s="15">
        <v>1.14E-2</v>
      </c>
      <c r="R47" s="15"/>
      <c r="S47" s="15"/>
      <c r="T47" s="15"/>
      <c r="U47" s="15"/>
      <c r="V47" s="17">
        <v>114</v>
      </c>
    </row>
    <row r="48" spans="1:23" x14ac:dyDescent="0.2">
      <c r="A48" t="s">
        <v>39</v>
      </c>
      <c r="B48" s="5">
        <v>5.2039999999999996E-4</v>
      </c>
      <c r="C48" s="5">
        <v>6.0055299999999999E-2</v>
      </c>
      <c r="D48" s="6">
        <v>0.54359999999999997</v>
      </c>
      <c r="E48" s="5">
        <v>2.86983E-2</v>
      </c>
      <c r="F48" s="6">
        <v>2.3090299999999999E-4</v>
      </c>
      <c r="G48" s="5">
        <v>1.62523E-4</v>
      </c>
      <c r="H48" s="13">
        <v>38.61</v>
      </c>
      <c r="I48" s="5">
        <v>0.7722</v>
      </c>
      <c r="J48" s="5">
        <v>4.0185287999999997E-4</v>
      </c>
      <c r="K48" s="5">
        <v>4.5523118341333331E-2</v>
      </c>
      <c r="L48" s="5">
        <v>0.41976791999999996</v>
      </c>
      <c r="M48" s="5">
        <v>2.2160827259999998E-2</v>
      </c>
      <c r="N48" s="5">
        <v>1.783032966E-4</v>
      </c>
      <c r="O48" s="5">
        <v>1.2550026060000001E-4</v>
      </c>
      <c r="P48" s="15"/>
      <c r="Q48" s="15">
        <v>2.4299999999999999E-2</v>
      </c>
      <c r="R48" s="15"/>
      <c r="S48" s="15"/>
      <c r="T48" s="15"/>
      <c r="U48" s="15"/>
      <c r="V48" s="17">
        <v>243</v>
      </c>
    </row>
    <row r="49" spans="1:23" x14ac:dyDescent="0.2">
      <c r="A49" t="s">
        <v>40</v>
      </c>
      <c r="B49" s="5">
        <v>5.3870700000000003E-4</v>
      </c>
      <c r="C49" s="5">
        <v>5.4178299999999999E-2</v>
      </c>
      <c r="D49" s="6">
        <v>0.45945999999999998</v>
      </c>
      <c r="E49" s="5">
        <v>2.84628E-2</v>
      </c>
      <c r="F49" s="6">
        <v>2.9539600000000002E-4</v>
      </c>
      <c r="G49" s="5">
        <v>1.38283E-4</v>
      </c>
      <c r="H49" s="13">
        <v>38.61</v>
      </c>
      <c r="I49" s="5">
        <v>0.7722</v>
      </c>
      <c r="J49" s="5">
        <v>4.1598954540000003E-4</v>
      </c>
      <c r="K49" s="5">
        <v>4.0984898941333336E-2</v>
      </c>
      <c r="L49" s="5">
        <v>0.35479501199999997</v>
      </c>
      <c r="M49" s="5">
        <v>2.1978974160000001E-2</v>
      </c>
      <c r="N49" s="5">
        <v>2.2810479120000002E-4</v>
      </c>
      <c r="O49" s="5">
        <v>1.067821326E-4</v>
      </c>
      <c r="P49" s="15"/>
      <c r="Q49" s="15">
        <v>2.4299999999999999E-2</v>
      </c>
      <c r="R49" s="15"/>
      <c r="S49" s="15"/>
      <c r="T49" s="15"/>
      <c r="U49" s="15"/>
      <c r="V49" s="17">
        <v>243</v>
      </c>
    </row>
    <row r="50" spans="1:23" x14ac:dyDescent="0.2">
      <c r="A50" t="s">
        <v>41</v>
      </c>
      <c r="B50" s="5">
        <v>4.49319E-4</v>
      </c>
      <c r="C50" s="5">
        <v>9.4090599999999996E-2</v>
      </c>
      <c r="D50" s="6">
        <v>0.45149</v>
      </c>
      <c r="E50" s="5">
        <v>2.0185700000000001E-2</v>
      </c>
      <c r="F50" s="6">
        <v>2.6824900000000003E-4</v>
      </c>
      <c r="G50" s="5">
        <v>1.4461899999999999E-4</v>
      </c>
      <c r="H50" s="13">
        <v>38.61</v>
      </c>
      <c r="I50" s="5">
        <v>0.7722</v>
      </c>
      <c r="J50" s="5">
        <v>3.4696413180000001E-4</v>
      </c>
      <c r="K50" s="5">
        <v>7.1805177001333334E-2</v>
      </c>
      <c r="L50" s="5">
        <v>0.34864057799999998</v>
      </c>
      <c r="M50" s="5">
        <v>1.5587397540000001E-2</v>
      </c>
      <c r="N50" s="5">
        <v>2.0714187780000002E-4</v>
      </c>
      <c r="O50" s="5">
        <v>1.116747918E-4</v>
      </c>
      <c r="P50" s="15"/>
      <c r="Q50" s="15">
        <v>2.4299999999999999E-2</v>
      </c>
      <c r="R50" s="15"/>
      <c r="S50" s="15"/>
      <c r="T50" s="15"/>
      <c r="U50" s="15"/>
      <c r="V50" s="17">
        <v>243</v>
      </c>
    </row>
    <row r="51" spans="1:23" x14ac:dyDescent="0.2">
      <c r="A51" t="s">
        <v>42</v>
      </c>
      <c r="B51" s="5">
        <v>5.2101200000000002E-5</v>
      </c>
      <c r="C51" s="5">
        <v>8.54183E-4</v>
      </c>
      <c r="D51" s="6">
        <v>3.74862E-4</v>
      </c>
      <c r="E51" s="5">
        <v>0</v>
      </c>
      <c r="F51" s="6">
        <v>1.56367E-4</v>
      </c>
      <c r="G51" s="5">
        <v>1.8128500000000001</v>
      </c>
      <c r="H51" s="13">
        <v>100</v>
      </c>
      <c r="I51" s="5">
        <v>2</v>
      </c>
      <c r="J51" s="5">
        <v>1.042024E-4</v>
      </c>
      <c r="K51" s="5">
        <v>8.5678168133333332E-4</v>
      </c>
      <c r="L51" s="5">
        <v>7.4972400000000001E-4</v>
      </c>
      <c r="M51" s="5">
        <v>0</v>
      </c>
      <c r="N51" s="5">
        <v>3.12734E-4</v>
      </c>
      <c r="O51" s="5">
        <v>3.6257000000000001</v>
      </c>
      <c r="P51" s="15"/>
      <c r="Q51" s="15">
        <v>1.4999999999999999E-4</v>
      </c>
      <c r="R51" s="15"/>
      <c r="S51" s="15"/>
      <c r="T51" s="15"/>
      <c r="U51" s="15"/>
      <c r="V51" s="17"/>
      <c r="W51" s="14">
        <v>2.7374174718600002</v>
      </c>
    </row>
    <row r="52" spans="1:23" x14ac:dyDescent="0.2">
      <c r="A52" t="s">
        <v>43</v>
      </c>
      <c r="B52" s="5">
        <v>1.33373E-4</v>
      </c>
      <c r="C52" s="5">
        <v>9.5699999999999995E-4</v>
      </c>
      <c r="D52" s="6">
        <v>1.93571E-3</v>
      </c>
      <c r="E52" s="5">
        <v>1.3086000000000001E-6</v>
      </c>
      <c r="F52" s="6">
        <v>1.3190399999999999E-4</v>
      </c>
      <c r="G52" s="5">
        <v>1.7304900000000001</v>
      </c>
      <c r="H52" s="13">
        <v>100</v>
      </c>
      <c r="I52" s="5">
        <v>2</v>
      </c>
      <c r="J52" s="5">
        <v>2.66746E-4</v>
      </c>
      <c r="K52" s="5">
        <v>1.0624156813333332E-3</v>
      </c>
      <c r="L52" s="5">
        <v>3.87142E-3</v>
      </c>
      <c r="M52" s="5">
        <v>2.6172000000000001E-6</v>
      </c>
      <c r="N52" s="5">
        <v>2.6380799999999998E-4</v>
      </c>
      <c r="O52" s="5">
        <v>3.4609800000000002</v>
      </c>
      <c r="P52" s="15"/>
      <c r="Q52" s="15">
        <v>1.4999999999999999E-4</v>
      </c>
      <c r="R52" s="15"/>
      <c r="S52" s="15"/>
      <c r="T52" s="15"/>
      <c r="U52" s="15"/>
      <c r="V52" s="17"/>
      <c r="W52" s="14">
        <v>3.3944181018599999</v>
      </c>
    </row>
    <row r="53" spans="1:23" x14ac:dyDescent="0.2">
      <c r="A53" t="s">
        <v>44</v>
      </c>
      <c r="B53" s="5">
        <v>5.4020600000000002E-5</v>
      </c>
      <c r="C53" s="5">
        <v>1.0311700000000001E-3</v>
      </c>
      <c r="D53" s="6">
        <v>3.7426199999999999E-4</v>
      </c>
      <c r="E53" s="5">
        <v>0</v>
      </c>
      <c r="F53" s="6">
        <v>1.59304E-4</v>
      </c>
      <c r="G53" s="5">
        <v>1.8551899999999999</v>
      </c>
      <c r="H53" s="13">
        <v>100</v>
      </c>
      <c r="I53" s="5">
        <v>2</v>
      </c>
      <c r="J53" s="5">
        <v>1.080412E-4</v>
      </c>
      <c r="K53" s="5">
        <v>1.2107556813333335E-3</v>
      </c>
      <c r="L53" s="5">
        <v>7.4852399999999998E-4</v>
      </c>
      <c r="M53" s="5">
        <v>0</v>
      </c>
      <c r="N53" s="5">
        <v>3.1860800000000001E-4</v>
      </c>
      <c r="O53" s="5">
        <v>3.7103799999999998</v>
      </c>
      <c r="P53" s="15"/>
      <c r="Q53" s="15">
        <v>1.4999999999999999E-4</v>
      </c>
      <c r="R53" s="15"/>
      <c r="S53" s="15"/>
      <c r="T53" s="15"/>
      <c r="U53" s="15"/>
      <c r="V53" s="17"/>
      <c r="W53" s="14">
        <v>3.868364401860001</v>
      </c>
    </row>
    <row r="54" spans="1:23" x14ac:dyDescent="0.2">
      <c r="A54" s="38" t="s">
        <v>111</v>
      </c>
      <c r="B54" s="5"/>
      <c r="C54" s="5"/>
      <c r="D54" s="6"/>
      <c r="E54" s="5"/>
      <c r="F54" s="6"/>
      <c r="G54" s="5"/>
      <c r="H54" s="13"/>
      <c r="I54" s="5"/>
      <c r="J54" s="5"/>
      <c r="K54" s="5"/>
      <c r="L54" s="5"/>
      <c r="M54" s="5"/>
      <c r="N54" s="5"/>
      <c r="O54" s="5"/>
      <c r="P54" s="15"/>
      <c r="Q54" s="15"/>
      <c r="R54" s="15"/>
      <c r="S54" s="15"/>
      <c r="T54" s="15"/>
      <c r="U54" s="15"/>
      <c r="V54" s="17"/>
    </row>
    <row r="55" spans="1:23" x14ac:dyDescent="0.2">
      <c r="A55" t="s">
        <v>73</v>
      </c>
      <c r="B55" s="5">
        <v>7.3946899999999995E-5</v>
      </c>
      <c r="C55" s="5">
        <v>6.46139E-3</v>
      </c>
      <c r="D55" s="6">
        <v>1.9958699999999999E-2</v>
      </c>
      <c r="E55" s="5">
        <v>6.6423199999999995E-4</v>
      </c>
      <c r="F55" s="6">
        <v>1.5355999999999999E-4</v>
      </c>
      <c r="G55" s="5">
        <v>9.8053699999999999E-5</v>
      </c>
      <c r="H55" s="14">
        <v>40</v>
      </c>
      <c r="I55" s="5">
        <v>0.8</v>
      </c>
      <c r="J55" s="5">
        <v>5.9157519999999999E-5</v>
      </c>
      <c r="K55" s="5">
        <v>4.3175276813333333E-3</v>
      </c>
      <c r="L55" s="5">
        <v>1.5966959999999999E-2</v>
      </c>
      <c r="M55" s="5">
        <v>5.3138559999999998E-4</v>
      </c>
      <c r="N55" s="5">
        <v>1.22848E-4</v>
      </c>
      <c r="O55" s="5">
        <v>7.8442960000000005E-5</v>
      </c>
      <c r="P55" s="15"/>
      <c r="Q55" s="15">
        <v>2.2000000000000001E-3</v>
      </c>
      <c r="R55" s="15"/>
      <c r="S55" s="15"/>
      <c r="T55" s="15"/>
      <c r="U55" s="15"/>
      <c r="V55" s="17">
        <v>22</v>
      </c>
    </row>
    <row r="56" spans="1:23" x14ac:dyDescent="0.2">
      <c r="A56" t="s">
        <v>74</v>
      </c>
      <c r="B56" s="5">
        <v>5.7760399999999997E-5</v>
      </c>
      <c r="C56" s="5">
        <v>6.1694799999999998E-3</v>
      </c>
      <c r="D56" s="6">
        <v>1.9678399999999999E-2</v>
      </c>
      <c r="E56" s="5">
        <v>7.1125699999999997E-4</v>
      </c>
      <c r="F56" s="6">
        <v>1.9086799999999999E-4</v>
      </c>
      <c r="G56" s="5">
        <v>1.14066E-4</v>
      </c>
      <c r="H56" s="14">
        <v>40</v>
      </c>
      <c r="I56" s="5">
        <v>0.8</v>
      </c>
      <c r="J56" s="5">
        <v>4.6208319999999997E-5</v>
      </c>
      <c r="K56" s="5">
        <v>4.0839996813333331E-3</v>
      </c>
      <c r="L56" s="5">
        <v>1.5742719999999998E-2</v>
      </c>
      <c r="M56" s="5">
        <v>5.6900560000000002E-4</v>
      </c>
      <c r="N56" s="5">
        <v>1.5269440000000001E-4</v>
      </c>
      <c r="O56" s="5">
        <v>9.1252800000000002E-5</v>
      </c>
      <c r="P56" s="15"/>
      <c r="Q56" s="15">
        <v>2.2000000000000001E-3</v>
      </c>
      <c r="R56" s="15"/>
      <c r="S56" s="15"/>
      <c r="T56" s="15"/>
      <c r="U56" s="15"/>
      <c r="V56" s="17">
        <v>22</v>
      </c>
    </row>
    <row r="57" spans="1:23" x14ac:dyDescent="0.2">
      <c r="A57" t="s">
        <v>75</v>
      </c>
      <c r="B57" s="5">
        <v>5.8981199999999997E-5</v>
      </c>
      <c r="C57" s="5">
        <v>5.8555400000000002E-3</v>
      </c>
      <c r="D57" s="6">
        <v>1.8806099999999999E-2</v>
      </c>
      <c r="E57" s="5">
        <v>6.8453800000000005E-4</v>
      </c>
      <c r="F57" s="6">
        <v>1.8175099999999999E-4</v>
      </c>
      <c r="G57" s="5">
        <v>1.2052700000000001E-4</v>
      </c>
      <c r="H57" s="14">
        <v>40</v>
      </c>
      <c r="I57" s="5">
        <v>0.8</v>
      </c>
      <c r="J57" s="5">
        <v>4.718496E-5</v>
      </c>
      <c r="K57" s="5">
        <v>3.8328476813333338E-3</v>
      </c>
      <c r="L57" s="5">
        <v>1.504488E-2</v>
      </c>
      <c r="M57" s="5">
        <v>5.4763040000000004E-4</v>
      </c>
      <c r="N57" s="5">
        <v>1.4540079999999999E-4</v>
      </c>
      <c r="O57" s="5">
        <v>9.6421600000000005E-5</v>
      </c>
      <c r="P57" s="15"/>
      <c r="Q57" s="15">
        <v>2.2000000000000001E-3</v>
      </c>
      <c r="R57" s="15"/>
      <c r="S57" s="15"/>
      <c r="T57" s="15"/>
      <c r="U57" s="15"/>
      <c r="V57" s="17">
        <v>22</v>
      </c>
    </row>
    <row r="58" spans="1:23" x14ac:dyDescent="0.2">
      <c r="A58" s="38" t="s">
        <v>112</v>
      </c>
      <c r="B58" s="5"/>
      <c r="C58" s="5"/>
      <c r="D58" s="6"/>
      <c r="E58" s="5"/>
      <c r="F58" s="6"/>
      <c r="G58" s="5"/>
      <c r="I58" s="5"/>
      <c r="J58" s="5"/>
      <c r="K58" s="5"/>
      <c r="L58" s="5"/>
      <c r="M58" s="5"/>
      <c r="N58" s="5"/>
      <c r="O58" s="5"/>
      <c r="P58" s="15"/>
      <c r="Q58" s="15"/>
      <c r="R58" s="15"/>
      <c r="S58" s="15"/>
      <c r="T58" s="15"/>
      <c r="U58" s="15"/>
      <c r="V58" s="17"/>
    </row>
    <row r="59" spans="1:23" x14ac:dyDescent="0.2">
      <c r="A59" t="s">
        <v>114</v>
      </c>
      <c r="B59" s="5">
        <v>2.32158E-4</v>
      </c>
      <c r="C59" s="5">
        <v>2.71665E-2</v>
      </c>
      <c r="D59" s="6">
        <v>0.29622999999999999</v>
      </c>
      <c r="E59" s="5">
        <v>2.64484E-2</v>
      </c>
      <c r="F59" s="6">
        <v>2.1171100000000001E-4</v>
      </c>
      <c r="G59" s="5">
        <v>1.01693E-4</v>
      </c>
      <c r="H59" s="14">
        <v>38.869999999999997</v>
      </c>
      <c r="I59" s="5">
        <v>0.77739999999999998</v>
      </c>
      <c r="J59" s="5">
        <v>1.8047962919999998E-4</v>
      </c>
      <c r="K59" s="5">
        <v>2.0697115148E-2</v>
      </c>
      <c r="L59" s="5">
        <v>0.230289202</v>
      </c>
      <c r="M59" s="5">
        <v>2.0560986159999999E-2</v>
      </c>
      <c r="N59" s="5">
        <v>1.6458413139999999E-4</v>
      </c>
      <c r="O59" s="5">
        <v>7.9056138199999997E-5</v>
      </c>
      <c r="Q59" s="15">
        <v>1.14E-2</v>
      </c>
      <c r="R59" s="17"/>
      <c r="S59" s="17"/>
      <c r="T59" s="17"/>
      <c r="U59" s="17"/>
      <c r="V59" s="17">
        <v>114</v>
      </c>
      <c r="W59" s="13"/>
    </row>
    <row r="60" spans="1:23" x14ac:dyDescent="0.2">
      <c r="A60" t="s">
        <v>115</v>
      </c>
      <c r="B60" s="5">
        <v>2.46281E-4</v>
      </c>
      <c r="C60" s="5">
        <v>2.6051499999999998E-2</v>
      </c>
      <c r="D60" s="6">
        <v>0.28805999999999998</v>
      </c>
      <c r="E60" s="5">
        <v>2.63019E-2</v>
      </c>
      <c r="F60" s="6">
        <v>1.4724000000000001E-4</v>
      </c>
      <c r="G60" s="5">
        <v>8.4675700000000007E-5</v>
      </c>
      <c r="H60" s="14">
        <v>38.869999999999997</v>
      </c>
      <c r="I60" s="5">
        <v>0.77739999999999998</v>
      </c>
      <c r="J60" s="5">
        <v>1.914588494E-4</v>
      </c>
      <c r="K60" s="5">
        <v>1.9830314147999996E-2</v>
      </c>
      <c r="L60" s="5">
        <v>0.22393784399999997</v>
      </c>
      <c r="M60" s="5">
        <v>2.0447097059999999E-2</v>
      </c>
      <c r="N60" s="5">
        <v>1.14464376E-4</v>
      </c>
      <c r="O60" s="5">
        <v>6.5826889180000005E-5</v>
      </c>
      <c r="Q60" s="15">
        <v>1.14E-2</v>
      </c>
      <c r="R60" s="17"/>
      <c r="S60" s="17"/>
      <c r="T60" s="17"/>
      <c r="U60" s="17"/>
      <c r="V60" s="17">
        <v>114</v>
      </c>
      <c r="W60" s="13"/>
    </row>
    <row r="61" spans="1:23" x14ac:dyDescent="0.2">
      <c r="A61" t="s">
        <v>116</v>
      </c>
      <c r="B61" s="5">
        <v>4.9852399999999997E-5</v>
      </c>
      <c r="C61" s="5">
        <v>6.6240800000000001E-3</v>
      </c>
      <c r="D61" s="6">
        <v>1.9308499999999999E-2</v>
      </c>
      <c r="E61" s="5">
        <v>6.7761199999999996E-4</v>
      </c>
      <c r="F61" s="6">
        <v>1.4899499999999999E-4</v>
      </c>
      <c r="G61" s="5">
        <v>5.8264599999999998E-5</v>
      </c>
      <c r="H61" s="14">
        <v>40</v>
      </c>
      <c r="I61" s="5">
        <v>0.8</v>
      </c>
      <c r="J61" s="5">
        <v>3.9881920000000003E-5</v>
      </c>
      <c r="K61" s="5">
        <v>4.8771420480000008E-3</v>
      </c>
      <c r="L61" s="5">
        <v>1.54468E-2</v>
      </c>
      <c r="M61" s="5">
        <v>5.4208960000000004E-4</v>
      </c>
      <c r="N61" s="5">
        <v>1.19196E-4</v>
      </c>
      <c r="O61" s="5">
        <v>4.6611679999999998E-5</v>
      </c>
      <c r="Q61" s="15">
        <v>2.2000000000000001E-3</v>
      </c>
      <c r="R61" s="15"/>
      <c r="S61" s="15"/>
      <c r="T61" s="15"/>
      <c r="U61" s="15"/>
      <c r="V61" s="17">
        <v>22</v>
      </c>
    </row>
    <row r="62" spans="1:23" x14ac:dyDescent="0.2">
      <c r="A62" t="s">
        <v>117</v>
      </c>
      <c r="B62" s="5">
        <v>3.1534400000000001E-5</v>
      </c>
      <c r="C62" s="5">
        <v>6.2302199999999999E-3</v>
      </c>
      <c r="D62" s="6">
        <v>1.7378299999999999E-2</v>
      </c>
      <c r="E62" s="5">
        <v>7.4586300000000004E-4</v>
      </c>
      <c r="F62" s="6">
        <v>1.7011000000000001E-4</v>
      </c>
      <c r="G62" s="5">
        <v>7.4785999999999999E-5</v>
      </c>
      <c r="H62" s="14">
        <v>40</v>
      </c>
      <c r="I62" s="5">
        <v>0.8</v>
      </c>
      <c r="J62" s="5">
        <v>2.5227520000000003E-5</v>
      </c>
      <c r="K62" s="5">
        <v>4.5620540480000001E-3</v>
      </c>
      <c r="L62" s="5">
        <v>1.3902640000000001E-2</v>
      </c>
      <c r="M62" s="5">
        <v>5.9669040000000012E-4</v>
      </c>
      <c r="N62" s="5">
        <v>1.36088E-4</v>
      </c>
      <c r="O62" s="5">
        <v>5.9828799999999999E-5</v>
      </c>
      <c r="Q62" s="15">
        <v>2.2000000000000001E-3</v>
      </c>
      <c r="R62" s="15"/>
      <c r="S62" s="15"/>
      <c r="T62" s="15"/>
      <c r="U62" s="15"/>
      <c r="V62" s="17">
        <v>22</v>
      </c>
    </row>
    <row r="63" spans="1:23" s="41" customFormat="1" x14ac:dyDescent="0.2">
      <c r="A63" s="41" t="s">
        <v>128</v>
      </c>
      <c r="B63" s="42">
        <v>3.6189200000000002E-5</v>
      </c>
      <c r="C63" s="42">
        <v>4.9428799999999995E-4</v>
      </c>
      <c r="D63" s="43">
        <v>2.6456500000000003E-4</v>
      </c>
      <c r="E63" s="42">
        <v>1.74943E-4</v>
      </c>
      <c r="F63" s="43">
        <v>2.2914699999999999E-4</v>
      </c>
      <c r="G63" s="42">
        <v>1.12151E-4</v>
      </c>
      <c r="H63" s="46">
        <v>42.7</v>
      </c>
      <c r="I63" s="42">
        <v>0.85400000000000009</v>
      </c>
      <c r="J63" s="42">
        <v>3.0905576800000005E-5</v>
      </c>
      <c r="K63" s="42">
        <v>4.2212195200000001E-4</v>
      </c>
      <c r="L63" s="42">
        <v>2.2593851000000004E-4</v>
      </c>
      <c r="M63" s="42">
        <v>1.49401322E-4</v>
      </c>
      <c r="N63" s="42">
        <v>1.9569153800000003E-4</v>
      </c>
      <c r="O63" s="42">
        <v>9.5776954000000009E-5</v>
      </c>
      <c r="P63" s="66">
        <v>0</v>
      </c>
      <c r="Q63" s="45">
        <v>0</v>
      </c>
      <c r="R63" s="67">
        <v>0</v>
      </c>
      <c r="S63" s="66">
        <v>0</v>
      </c>
      <c r="T63" s="67">
        <v>0</v>
      </c>
      <c r="U63" s="67">
        <v>0</v>
      </c>
      <c r="V63" s="67">
        <v>0</v>
      </c>
      <c r="W63" s="46">
        <v>1.5442487370016</v>
      </c>
    </row>
    <row r="64" spans="1:23" x14ac:dyDescent="0.2">
      <c r="A64" s="12" t="s">
        <v>60</v>
      </c>
    </row>
    <row r="65" spans="1:22" customFormat="1" x14ac:dyDescent="0.2">
      <c r="A65" s="38" t="s">
        <v>111</v>
      </c>
      <c r="C65" s="1"/>
      <c r="H65" s="14"/>
    </row>
    <row r="66" spans="1:22" customFormat="1" x14ac:dyDescent="0.2">
      <c r="A66" t="s">
        <v>65</v>
      </c>
      <c r="B66" s="58">
        <v>3.3222300000000003E-2</v>
      </c>
      <c r="C66" s="59">
        <v>6.1094700000000002E-2</v>
      </c>
      <c r="D66" s="60">
        <v>6.2705499999999997E-3</v>
      </c>
      <c r="E66" s="59">
        <v>7.7104799999999996E-3</v>
      </c>
      <c r="F66" s="60">
        <v>2.35344E-2</v>
      </c>
      <c r="G66" s="59">
        <v>7.4805700000000003E-2</v>
      </c>
      <c r="H66" s="14">
        <v>54.52</v>
      </c>
      <c r="I66" s="59">
        <v>1.0904</v>
      </c>
      <c r="J66" s="59">
        <v>3.6225595920000006E-2</v>
      </c>
      <c r="K66" s="59">
        <v>6.5766076561333334E-2</v>
      </c>
      <c r="L66" s="59">
        <v>6.8374077199999999E-3</v>
      </c>
      <c r="M66" s="59">
        <v>8.407507392E-3</v>
      </c>
      <c r="N66" s="59">
        <v>2.5661909760000001E-2</v>
      </c>
      <c r="O66" s="59">
        <v>8.1568135280000009E-2</v>
      </c>
      <c r="Q66">
        <v>1.41E-2</v>
      </c>
      <c r="V66" s="61"/>
    </row>
    <row r="67" spans="1:22" customFormat="1" x14ac:dyDescent="0.2">
      <c r="A67" t="s">
        <v>66</v>
      </c>
      <c r="B67" s="58">
        <v>1.2432800000000001E-2</v>
      </c>
      <c r="C67" s="59">
        <v>6.3052300000000006E-2</v>
      </c>
      <c r="D67" s="60">
        <v>1.6302799999999999E-2</v>
      </c>
      <c r="E67" s="59">
        <v>1.18494E-2</v>
      </c>
      <c r="F67" s="60">
        <v>1.3880999999999999E-2</v>
      </c>
      <c r="G67" s="59">
        <v>1.6669799999999999E-2</v>
      </c>
      <c r="H67" s="14">
        <v>54.52</v>
      </c>
      <c r="I67" s="59">
        <v>1.0904</v>
      </c>
      <c r="J67" s="59">
        <v>1.3556725120000002E-2</v>
      </c>
      <c r="K67" s="59">
        <v>6.7900643601333341E-2</v>
      </c>
      <c r="L67" s="59">
        <v>1.777657312E-2</v>
      </c>
      <c r="M67" s="59">
        <v>1.292058576E-2</v>
      </c>
      <c r="N67" s="59">
        <v>1.51358424E-2</v>
      </c>
      <c r="O67" s="59">
        <v>1.8176749919999999E-2</v>
      </c>
      <c r="Q67">
        <v>1.41E-2</v>
      </c>
      <c r="V67" s="61"/>
    </row>
    <row r="68" spans="1:22" customFormat="1" x14ac:dyDescent="0.2">
      <c r="A68" t="s">
        <v>67</v>
      </c>
      <c r="B68" s="5">
        <v>4.5212600000000001E-4</v>
      </c>
      <c r="C68" s="5">
        <v>6.5208600000000005E-2</v>
      </c>
      <c r="D68" s="6">
        <v>9.2520099999999994E-2</v>
      </c>
      <c r="E68" s="5">
        <v>1.9977100000000002E-3</v>
      </c>
      <c r="F68" s="6">
        <v>2.1215399999999999E-4</v>
      </c>
      <c r="G68" s="5">
        <v>1.45458E-4</v>
      </c>
      <c r="H68" s="14">
        <v>57.37</v>
      </c>
      <c r="I68" s="5">
        <v>1.1474</v>
      </c>
      <c r="J68" s="5">
        <v>5.1876937240000003E-4</v>
      </c>
      <c r="K68" s="59">
        <v>7.3968763321333342E-2</v>
      </c>
      <c r="L68" s="5">
        <v>0.10615756273999999</v>
      </c>
      <c r="M68" s="5">
        <v>2.2921724540000002E-3</v>
      </c>
      <c r="N68" s="5">
        <v>2.4342549959999998E-4</v>
      </c>
      <c r="O68" s="5">
        <v>1.668985092E-4</v>
      </c>
      <c r="Q68" s="15">
        <v>2.63E-2</v>
      </c>
      <c r="V68" s="17">
        <v>263</v>
      </c>
    </row>
    <row r="69" spans="1:22" customFormat="1" x14ac:dyDescent="0.2">
      <c r="A69" t="s">
        <v>68</v>
      </c>
      <c r="B69" s="5">
        <v>4.6714400000000001E-4</v>
      </c>
      <c r="C69" s="5">
        <v>6.45091E-2</v>
      </c>
      <c r="D69" s="6">
        <v>9.1195600000000002E-2</v>
      </c>
      <c r="E69" s="5">
        <v>2.0828800000000001E-3</v>
      </c>
      <c r="F69" s="6">
        <v>2.2210900000000001E-4</v>
      </c>
      <c r="G69" s="5">
        <v>1.4598200000000001E-4</v>
      </c>
      <c r="H69" s="14">
        <v>57.37</v>
      </c>
      <c r="I69" s="5">
        <v>1.1474</v>
      </c>
      <c r="J69" s="5">
        <v>5.3600102560000002E-4</v>
      </c>
      <c r="K69" s="59">
        <v>7.3166157021333333E-2</v>
      </c>
      <c r="L69" s="5">
        <v>0.10463783144</v>
      </c>
      <c r="M69" s="5">
        <v>2.389896512E-3</v>
      </c>
      <c r="N69" s="5">
        <v>2.5484786660000003E-4</v>
      </c>
      <c r="O69" s="5">
        <v>1.674997468E-4</v>
      </c>
      <c r="Q69" s="15">
        <v>2.63E-2</v>
      </c>
      <c r="V69" s="17">
        <v>263</v>
      </c>
    </row>
    <row r="70" spans="1:22" customFormat="1" x14ac:dyDescent="0.2">
      <c r="A70" t="s">
        <v>69</v>
      </c>
      <c r="B70" s="5">
        <v>4.2234599999999998E-4</v>
      </c>
      <c r="C70" s="5">
        <v>6.6278799999999999E-2</v>
      </c>
      <c r="D70" s="6">
        <v>9.3034599999999995E-2</v>
      </c>
      <c r="E70" s="5">
        <v>2.0513900000000002E-3</v>
      </c>
      <c r="F70" s="6">
        <v>2.10869E-4</v>
      </c>
      <c r="G70" s="5">
        <v>1.36694E-4</v>
      </c>
      <c r="H70" s="14">
        <v>57.37</v>
      </c>
      <c r="I70" s="5">
        <v>1.1474</v>
      </c>
      <c r="J70" s="5">
        <v>4.8459980039999997E-4</v>
      </c>
      <c r="K70" s="59">
        <v>7.5196710801333333E-2</v>
      </c>
      <c r="L70" s="5">
        <v>0.10674790004</v>
      </c>
      <c r="M70" s="5">
        <v>2.3537648860000003E-3</v>
      </c>
      <c r="N70" s="5">
        <v>2.4195109060000001E-4</v>
      </c>
      <c r="O70" s="5">
        <v>1.5684269559999999E-4</v>
      </c>
      <c r="Q70" s="15">
        <v>2.63E-2</v>
      </c>
      <c r="V70" s="17">
        <v>263</v>
      </c>
    </row>
    <row r="71" spans="1:22" customFormat="1" x14ac:dyDescent="0.2">
      <c r="A71" t="s">
        <v>70</v>
      </c>
      <c r="B71" s="5">
        <v>6.9012599999999997E-5</v>
      </c>
      <c r="C71" s="5">
        <v>5.3193699999999997E-2</v>
      </c>
      <c r="D71" s="6">
        <v>3.4814299999999999E-2</v>
      </c>
      <c r="E71" s="5">
        <v>1.02524E-3</v>
      </c>
      <c r="F71" s="6">
        <v>1.9314199999999999E-4</v>
      </c>
      <c r="G71" s="5">
        <v>1.3032899999999999E-4</v>
      </c>
      <c r="H71" s="14">
        <v>54.68</v>
      </c>
      <c r="I71" s="5">
        <v>1.0935999999999999</v>
      </c>
      <c r="J71" s="5">
        <v>7.5472179359999995E-5</v>
      </c>
      <c r="K71" s="59">
        <v>5.7321046001333323E-2</v>
      </c>
      <c r="L71" s="5">
        <v>3.8072918479999995E-2</v>
      </c>
      <c r="M71" s="5">
        <v>1.1212024639999998E-3</v>
      </c>
      <c r="N71" s="5">
        <v>2.1122009119999997E-4</v>
      </c>
      <c r="O71" s="5">
        <v>1.4252779439999998E-4</v>
      </c>
      <c r="Q71" s="15">
        <v>2.1700000000000001E-2</v>
      </c>
      <c r="V71" s="17">
        <v>217</v>
      </c>
    </row>
    <row r="72" spans="1:22" customFormat="1" x14ac:dyDescent="0.2">
      <c r="A72" t="s">
        <v>71</v>
      </c>
      <c r="B72" s="5">
        <v>6.5146400000000004E-5</v>
      </c>
      <c r="C72" s="5">
        <v>5.1585100000000002E-2</v>
      </c>
      <c r="D72" s="6">
        <v>3.4212800000000002E-2</v>
      </c>
      <c r="E72" s="5">
        <v>1.0748699999999999E-3</v>
      </c>
      <c r="F72" s="6">
        <v>1.9688999999999999E-4</v>
      </c>
      <c r="G72" s="5">
        <v>1.2875000000000001E-4</v>
      </c>
      <c r="H72" s="14">
        <v>54.68</v>
      </c>
      <c r="I72" s="5">
        <v>1.0935999999999999</v>
      </c>
      <c r="J72" s="5">
        <v>7.1244103039999992E-5</v>
      </c>
      <c r="K72" s="59">
        <v>5.5561881041333333E-2</v>
      </c>
      <c r="L72" s="5">
        <v>3.7415118079999997E-2</v>
      </c>
      <c r="M72" s="5">
        <v>1.1754778319999998E-3</v>
      </c>
      <c r="N72" s="5">
        <v>2.1531890399999998E-4</v>
      </c>
      <c r="O72" s="5">
        <v>1.40801E-4</v>
      </c>
      <c r="Q72" s="15">
        <v>2.1700000000000001E-2</v>
      </c>
      <c r="V72" s="17">
        <v>217</v>
      </c>
    </row>
    <row r="73" spans="1:22" customFormat="1" x14ac:dyDescent="0.2">
      <c r="A73" t="s">
        <v>72</v>
      </c>
      <c r="B73" s="5">
        <v>7.2566300000000004E-5</v>
      </c>
      <c r="C73" s="5">
        <v>5.2217E-2</v>
      </c>
      <c r="D73" s="6">
        <v>3.4880500000000002E-2</v>
      </c>
      <c r="E73" s="5">
        <v>1.1422100000000001E-3</v>
      </c>
      <c r="F73" s="6">
        <v>1.6528100000000001E-4</v>
      </c>
      <c r="G73" s="5">
        <v>1.16415E-4</v>
      </c>
      <c r="H73" s="14">
        <v>54.68</v>
      </c>
      <c r="I73" s="5">
        <v>1.0935999999999999</v>
      </c>
      <c r="J73" s="5">
        <v>7.9358505679999998E-5</v>
      </c>
      <c r="K73" s="59">
        <v>5.6252926881333327E-2</v>
      </c>
      <c r="L73" s="5">
        <v>3.8145314799999996E-2</v>
      </c>
      <c r="M73" s="5">
        <v>1.2491208559999999E-3</v>
      </c>
      <c r="N73" s="5">
        <v>1.8075130159999998E-4</v>
      </c>
      <c r="O73" s="5">
        <v>1.27311444E-4</v>
      </c>
      <c r="Q73" s="15">
        <v>2.1700000000000001E-2</v>
      </c>
      <c r="V73" s="17">
        <v>217</v>
      </c>
    </row>
    <row r="74" spans="1:22" customFormat="1" x14ac:dyDescent="0.2">
      <c r="A74" s="38" t="s">
        <v>112</v>
      </c>
      <c r="B74" s="5"/>
      <c r="C74" s="5"/>
      <c r="D74" s="6"/>
      <c r="E74" s="5"/>
      <c r="F74" s="6"/>
      <c r="G74" s="5"/>
      <c r="H74" s="14"/>
      <c r="I74" s="5"/>
      <c r="J74" s="5"/>
      <c r="K74" s="5"/>
      <c r="L74" s="5"/>
      <c r="M74" s="5"/>
      <c r="N74" s="5"/>
      <c r="O74" s="5"/>
      <c r="Q74" s="15"/>
      <c r="V74" s="17"/>
    </row>
    <row r="75" spans="1:22" customFormat="1" x14ac:dyDescent="0.2">
      <c r="A75" t="s">
        <v>118</v>
      </c>
      <c r="B75" s="5">
        <v>4.3154700000000001E-4</v>
      </c>
      <c r="C75" s="5">
        <v>5.9167900000000002E-2</v>
      </c>
      <c r="D75" s="6">
        <v>9.1775399999999993E-2</v>
      </c>
      <c r="E75" s="5">
        <v>2.1840700000000002E-3</v>
      </c>
      <c r="F75" s="6">
        <v>2.1257200000000001E-4</v>
      </c>
      <c r="G75" s="5">
        <v>7.2043499999999996E-5</v>
      </c>
      <c r="H75" s="14">
        <v>57.37</v>
      </c>
      <c r="I75" s="5">
        <v>1.1474</v>
      </c>
      <c r="J75" s="5">
        <v>4.9515702780000002E-4</v>
      </c>
      <c r="K75" s="5">
        <v>6.7467126507999992E-2</v>
      </c>
      <c r="L75" s="5">
        <v>0.10530309396</v>
      </c>
      <c r="M75" s="5">
        <v>2.5060019180000001E-3</v>
      </c>
      <c r="N75" s="5">
        <v>2.4390511280000002E-4</v>
      </c>
      <c r="O75" s="5">
        <v>8.2662711899999998E-5</v>
      </c>
      <c r="Q75" s="15">
        <v>2.63E-2</v>
      </c>
      <c r="V75" s="17">
        <v>263</v>
      </c>
    </row>
    <row r="76" spans="1:22" customFormat="1" x14ac:dyDescent="0.2">
      <c r="A76" t="s">
        <v>119</v>
      </c>
      <c r="B76" s="5">
        <v>4.7950999999999999E-4</v>
      </c>
      <c r="C76" s="5">
        <v>5.8741000000000002E-2</v>
      </c>
      <c r="D76" s="6">
        <v>9.3321899999999999E-2</v>
      </c>
      <c r="E76" s="5">
        <v>2.1372299999999999E-3</v>
      </c>
      <c r="F76" s="6">
        <v>2.2402000000000001E-4</v>
      </c>
      <c r="G76" s="5">
        <v>6.8106899999999997E-5</v>
      </c>
      <c r="H76" s="14">
        <v>57.37</v>
      </c>
      <c r="I76" s="5">
        <v>1.1474</v>
      </c>
      <c r="J76" s="5">
        <v>5.5018977400000002E-4</v>
      </c>
      <c r="K76" s="5">
        <v>6.6977301448000001E-2</v>
      </c>
      <c r="L76" s="5">
        <v>0.10707754806</v>
      </c>
      <c r="M76" s="5">
        <v>2.452257702E-3</v>
      </c>
      <c r="N76" s="5">
        <v>2.5704054800000002E-4</v>
      </c>
      <c r="O76" s="5">
        <v>7.8145857059999988E-5</v>
      </c>
      <c r="Q76" s="15">
        <v>2.63E-2</v>
      </c>
      <c r="V76" s="17">
        <v>263</v>
      </c>
    </row>
    <row r="77" spans="1:22" customFormat="1" x14ac:dyDescent="0.2">
      <c r="A77" t="s">
        <v>120</v>
      </c>
      <c r="B77" s="5">
        <v>3.7345699999999997E-5</v>
      </c>
      <c r="C77" s="5">
        <v>5.5808999999999997E-2</v>
      </c>
      <c r="D77" s="6">
        <v>3.5170899999999998E-2</v>
      </c>
      <c r="E77" s="5">
        <v>1.0803099999999999E-3</v>
      </c>
      <c r="F77" s="6">
        <v>1.4501999999999999E-4</v>
      </c>
      <c r="G77" s="5">
        <v>5.4542200000000001E-5</v>
      </c>
      <c r="H77" s="14">
        <v>54.68</v>
      </c>
      <c r="I77" s="5">
        <v>1.0935999999999999</v>
      </c>
      <c r="J77" s="5">
        <v>4.0841257519999991E-5</v>
      </c>
      <c r="K77" s="5">
        <v>6.0610600447999992E-2</v>
      </c>
      <c r="L77" s="5">
        <v>3.8462896239999995E-2</v>
      </c>
      <c r="M77" s="5">
        <v>1.1814270159999998E-3</v>
      </c>
      <c r="N77" s="5">
        <v>1.5859387199999996E-4</v>
      </c>
      <c r="O77" s="5">
        <v>5.9647349919999999E-5</v>
      </c>
      <c r="Q77" s="15">
        <v>2.1700000000000001E-2</v>
      </c>
      <c r="V77" s="17">
        <v>217</v>
      </c>
    </row>
    <row r="78" spans="1:22" customFormat="1" x14ac:dyDescent="0.2">
      <c r="A78" t="s">
        <v>121</v>
      </c>
      <c r="B78" s="5">
        <v>5.3019400000000003E-5</v>
      </c>
      <c r="C78" s="5">
        <v>6.4462099999999994E-2</v>
      </c>
      <c r="D78" s="6">
        <v>3.9153E-2</v>
      </c>
      <c r="E78" s="5">
        <v>1.05478E-3</v>
      </c>
      <c r="F78" s="6">
        <v>1.4396400000000001E-4</v>
      </c>
      <c r="G78" s="5">
        <v>6.9047200000000005E-5</v>
      </c>
      <c r="H78" s="14">
        <v>54.68</v>
      </c>
      <c r="I78" s="5">
        <v>1.0935999999999999</v>
      </c>
      <c r="J78" s="5">
        <v>5.7982015839999995E-5</v>
      </c>
      <c r="K78" s="5">
        <v>7.0073630607999982E-2</v>
      </c>
      <c r="L78" s="5">
        <v>4.2817720799999993E-2</v>
      </c>
      <c r="M78" s="5">
        <v>1.1535074079999999E-3</v>
      </c>
      <c r="N78" s="5">
        <v>1.574390304E-4</v>
      </c>
      <c r="O78" s="5">
        <v>7.5510017919999998E-5</v>
      </c>
      <c r="Q78" s="15">
        <v>2.1700000000000001E-2</v>
      </c>
      <c r="V78" s="17">
        <v>217</v>
      </c>
    </row>
    <row r="79" spans="1:22" customFormat="1" x14ac:dyDescent="0.2">
      <c r="A79" t="s">
        <v>126</v>
      </c>
      <c r="B79" s="5">
        <v>6.6313499999999995E-5</v>
      </c>
      <c r="C79" s="5">
        <v>5.1316899999999999E-2</v>
      </c>
      <c r="D79" s="6">
        <v>3.6770200000000003E-2</v>
      </c>
      <c r="E79" s="5">
        <v>1.0917800000000001E-3</v>
      </c>
      <c r="F79" s="6">
        <v>1.8524700000000001E-4</v>
      </c>
      <c r="G79" s="5">
        <v>6.3389499999999993E-5</v>
      </c>
      <c r="H79" s="14">
        <v>54.68</v>
      </c>
      <c r="I79" s="5">
        <v>1.0935999999999999</v>
      </c>
      <c r="J79" s="5">
        <v>7.2520443599999985E-5</v>
      </c>
      <c r="K79" s="5">
        <v>5.5698039887999998E-2</v>
      </c>
      <c r="L79" s="5">
        <v>4.0211890719999997E-2</v>
      </c>
      <c r="M79" s="5">
        <v>1.1939706080000001E-3</v>
      </c>
      <c r="N79" s="5">
        <v>2.0258611919999998E-4</v>
      </c>
      <c r="O79" s="5">
        <v>6.9322757199999992E-5</v>
      </c>
      <c r="Q79" s="15">
        <v>2.1700000000000001E-2</v>
      </c>
      <c r="V79" s="17">
        <v>217</v>
      </c>
    </row>
    <row r="80" spans="1:22" customFormat="1" x14ac:dyDescent="0.2">
      <c r="A80" t="s">
        <v>127</v>
      </c>
      <c r="B80" s="5">
        <v>4.4146700000000002E-5</v>
      </c>
      <c r="C80" s="5">
        <v>5.3209300000000001E-2</v>
      </c>
      <c r="D80" s="6">
        <v>3.6462500000000002E-2</v>
      </c>
      <c r="E80" s="5">
        <v>1.0945900000000001E-3</v>
      </c>
      <c r="F80" s="6">
        <v>1.89982E-4</v>
      </c>
      <c r="G80" s="5">
        <v>5.88281E-5</v>
      </c>
      <c r="H80" s="14">
        <v>54.68</v>
      </c>
      <c r="I80" s="5">
        <v>1.0935999999999999</v>
      </c>
      <c r="J80" s="5">
        <v>4.8278831119999999E-5</v>
      </c>
      <c r="K80" s="5">
        <v>5.7767568527999996E-2</v>
      </c>
      <c r="L80" s="5">
        <v>3.9875389999999997E-2</v>
      </c>
      <c r="M80" s="5">
        <v>1.197043624E-3</v>
      </c>
      <c r="N80" s="5">
        <v>2.0776431519999998E-4</v>
      </c>
      <c r="O80" s="5">
        <v>6.4334410159999996E-5</v>
      </c>
      <c r="Q80" s="15">
        <v>2.1700000000000001E-2</v>
      </c>
      <c r="V80" s="17">
        <v>217</v>
      </c>
    </row>
    <row r="81" spans="1:23" x14ac:dyDescent="0.2">
      <c r="A81" s="12" t="s">
        <v>61</v>
      </c>
    </row>
    <row r="82" spans="1:23" x14ac:dyDescent="0.2">
      <c r="A82" s="38" t="s">
        <v>111</v>
      </c>
    </row>
    <row r="83" spans="1:23" x14ac:dyDescent="0.2">
      <c r="A83" t="s">
        <v>76</v>
      </c>
      <c r="B83" s="5">
        <v>1.0161400000000001E-4</v>
      </c>
      <c r="C83" s="5">
        <v>1.3155699999999999E-2</v>
      </c>
      <c r="D83" s="6">
        <v>5.6467999999999997E-2</v>
      </c>
      <c r="E83" s="5">
        <v>1.7879899999999999E-3</v>
      </c>
      <c r="F83" s="6">
        <v>2.1390800000000001E-4</v>
      </c>
      <c r="G83" s="5">
        <v>1.4155400000000001E-4</v>
      </c>
      <c r="H83" s="14">
        <v>55</v>
      </c>
      <c r="I83" s="5">
        <v>1.1000000000000001</v>
      </c>
      <c r="J83" s="5">
        <v>1.1177540000000002E-4</v>
      </c>
      <c r="K83" s="5">
        <v>1.3186803168E-2</v>
      </c>
      <c r="L83" s="5">
        <v>6.2114800000000005E-2</v>
      </c>
      <c r="M83" s="5">
        <v>1.966789E-3</v>
      </c>
      <c r="N83" s="5">
        <v>2.3529880000000002E-4</v>
      </c>
      <c r="O83" s="5">
        <v>1.5570940000000002E-4</v>
      </c>
      <c r="Q83" s="15">
        <v>1.44E-2</v>
      </c>
      <c r="V83" s="17">
        <v>144</v>
      </c>
    </row>
    <row r="84" spans="1:23" x14ac:dyDescent="0.2">
      <c r="A84" t="s">
        <v>77</v>
      </c>
      <c r="B84" s="5">
        <v>8.2970200000000001E-5</v>
      </c>
      <c r="C84" s="5">
        <v>1.19823E-2</v>
      </c>
      <c r="D84" s="6">
        <v>5.2149800000000003E-2</v>
      </c>
      <c r="E84" s="5">
        <v>1.71283E-3</v>
      </c>
      <c r="F84" s="6">
        <v>1.95634E-4</v>
      </c>
      <c r="G84" s="5">
        <v>1.7746E-4</v>
      </c>
      <c r="H84" s="14">
        <v>55</v>
      </c>
      <c r="I84" s="5">
        <v>1.1000000000000001</v>
      </c>
      <c r="J84" s="5">
        <v>9.1267220000000007E-5</v>
      </c>
      <c r="K84" s="5">
        <v>1.1896063168000001E-2</v>
      </c>
      <c r="L84" s="5">
        <v>5.7364780000000011E-2</v>
      </c>
      <c r="M84" s="5">
        <v>1.8841130000000002E-3</v>
      </c>
      <c r="N84" s="5">
        <v>2.1519740000000003E-4</v>
      </c>
      <c r="O84" s="5">
        <v>1.9520600000000001E-4</v>
      </c>
      <c r="Q84" s="15">
        <v>1.44E-2</v>
      </c>
      <c r="V84" s="17">
        <v>144</v>
      </c>
    </row>
    <row r="85" spans="1:23" x14ac:dyDescent="0.2">
      <c r="A85" t="s">
        <v>78</v>
      </c>
      <c r="B85" s="5">
        <v>1.09366E-4</v>
      </c>
      <c r="C85" s="5">
        <v>1.24317E-2</v>
      </c>
      <c r="D85" s="6">
        <v>5.5370299999999997E-2</v>
      </c>
      <c r="E85" s="5">
        <v>1.7122699999999999E-3</v>
      </c>
      <c r="F85" s="6">
        <v>1.76606E-4</v>
      </c>
      <c r="G85" s="5">
        <v>1.48961E-4</v>
      </c>
      <c r="H85" s="14">
        <v>55</v>
      </c>
      <c r="I85" s="5">
        <v>1.1000000000000001</v>
      </c>
      <c r="J85" s="5">
        <v>1.203026E-4</v>
      </c>
      <c r="K85" s="5">
        <v>1.2390403168000002E-2</v>
      </c>
      <c r="L85" s="5">
        <v>6.0907330000000003E-2</v>
      </c>
      <c r="M85" s="5">
        <v>1.883497E-3</v>
      </c>
      <c r="N85" s="5">
        <v>1.942666E-4</v>
      </c>
      <c r="O85" s="5">
        <v>1.6385710000000001E-4</v>
      </c>
      <c r="Q85" s="15">
        <v>1.44E-2</v>
      </c>
      <c r="V85" s="17">
        <v>144</v>
      </c>
    </row>
    <row r="86" spans="1:23" s="41" customFormat="1" x14ac:dyDescent="0.2">
      <c r="A86" s="41" t="s">
        <v>79</v>
      </c>
      <c r="B86" s="42">
        <v>1.4993599999999999E-3</v>
      </c>
      <c r="C86" s="42">
        <v>1.1757200000000001E-3</v>
      </c>
      <c r="D86" s="43">
        <v>0.14360000000000001</v>
      </c>
      <c r="E86" s="42">
        <v>3.6735000000000001E-3</v>
      </c>
      <c r="F86" s="43">
        <v>3.0795600000000002E-4</v>
      </c>
      <c r="G86" s="42">
        <v>1.8473400000000001E-4</v>
      </c>
      <c r="H86" s="46">
        <v>54.78</v>
      </c>
      <c r="I86" s="42">
        <v>1.0956000000000001</v>
      </c>
      <c r="J86" s="42">
        <v>1.6426988160000002E-3</v>
      </c>
      <c r="K86" s="42">
        <v>1.2881188320000004E-3</v>
      </c>
      <c r="L86" s="42">
        <v>0.15732816000000002</v>
      </c>
      <c r="M86" s="42">
        <v>4.0246866000000006E-3</v>
      </c>
      <c r="N86" s="42">
        <v>3.3739659360000005E-4</v>
      </c>
      <c r="O86" s="42">
        <v>2.0239457040000005E-4</v>
      </c>
      <c r="Q86" s="66">
        <v>0</v>
      </c>
      <c r="V86" s="67"/>
      <c r="W86" s="46">
        <v>8.031420917520002</v>
      </c>
    </row>
    <row r="87" spans="1:23" s="41" customFormat="1" x14ac:dyDescent="0.2">
      <c r="A87" s="41" t="s">
        <v>80</v>
      </c>
      <c r="B87" s="42">
        <v>1.4833400000000001E-3</v>
      </c>
      <c r="C87" s="42">
        <v>1.18234E-3</v>
      </c>
      <c r="D87" s="43">
        <v>0.14688000000000001</v>
      </c>
      <c r="E87" s="42">
        <v>3.5820499999999998E-3</v>
      </c>
      <c r="F87" s="43">
        <v>2.9532199999999999E-4</v>
      </c>
      <c r="G87" s="42">
        <v>1.83611E-4</v>
      </c>
      <c r="H87" s="46">
        <v>54.78</v>
      </c>
      <c r="I87" s="42">
        <v>1.0956000000000001</v>
      </c>
      <c r="J87" s="42">
        <v>1.6251473040000003E-3</v>
      </c>
      <c r="K87" s="42">
        <v>1.2953717040000002E-3</v>
      </c>
      <c r="L87" s="42">
        <v>0.16092172800000004</v>
      </c>
      <c r="M87" s="42">
        <v>3.9244939800000007E-3</v>
      </c>
      <c r="N87" s="42">
        <v>3.2355478320000001E-4</v>
      </c>
      <c r="O87" s="42">
        <v>2.0116421160000001E-4</v>
      </c>
      <c r="Q87" s="66">
        <v>0</v>
      </c>
      <c r="V87" s="67"/>
      <c r="W87" s="46">
        <v>8.076642574440001</v>
      </c>
    </row>
    <row r="88" spans="1:23" s="41" customFormat="1" x14ac:dyDescent="0.2">
      <c r="A88" s="41" t="s">
        <v>81</v>
      </c>
      <c r="B88" s="42">
        <v>1.4416399999999999E-3</v>
      </c>
      <c r="C88" s="42">
        <v>1.1590999999999999E-3</v>
      </c>
      <c r="D88" s="43">
        <v>0.14033000000000001</v>
      </c>
      <c r="E88" s="42">
        <v>3.70909E-3</v>
      </c>
      <c r="F88" s="43">
        <v>3.3292E-4</v>
      </c>
      <c r="G88" s="42">
        <v>1.9078000000000001E-4</v>
      </c>
      <c r="H88" s="46">
        <v>54.78</v>
      </c>
      <c r="I88" s="42">
        <v>1.0956000000000001</v>
      </c>
      <c r="J88" s="42">
        <v>1.5794607840000001E-3</v>
      </c>
      <c r="K88" s="42">
        <v>1.2699099600000001E-3</v>
      </c>
      <c r="L88" s="42">
        <v>0.15374554800000004</v>
      </c>
      <c r="M88" s="42">
        <v>4.0636790040000006E-3</v>
      </c>
      <c r="N88" s="42">
        <v>3.6474715200000005E-4</v>
      </c>
      <c r="O88" s="42">
        <v>2.0901856800000003E-4</v>
      </c>
      <c r="Q88" s="66">
        <v>0</v>
      </c>
      <c r="V88" s="67"/>
      <c r="W88" s="46">
        <v>7.9178886006000004</v>
      </c>
    </row>
    <row r="89" spans="1:23" x14ac:dyDescent="0.2">
      <c r="A89" t="s">
        <v>82</v>
      </c>
      <c r="B89" s="5">
        <v>1.3433099999999999E-3</v>
      </c>
      <c r="C89" s="5">
        <v>5.54691E-2</v>
      </c>
      <c r="D89" s="6">
        <v>0.14685000000000001</v>
      </c>
      <c r="E89" s="5">
        <v>3.8079699999999999E-3</v>
      </c>
      <c r="F89" s="6">
        <v>3.0057700000000001E-4</v>
      </c>
      <c r="G89" s="5">
        <v>1.8203800000000001E-4</v>
      </c>
      <c r="H89" s="14">
        <v>54.78</v>
      </c>
      <c r="I89" s="5">
        <v>1.0956000000000001</v>
      </c>
      <c r="J89" s="5">
        <v>1.4717304360000001E-3</v>
      </c>
      <c r="K89" s="5">
        <v>5.9487479128000009E-2</v>
      </c>
      <c r="L89" s="5">
        <v>0.16088886000000002</v>
      </c>
      <c r="M89" s="5">
        <v>4.1720119320000004E-3</v>
      </c>
      <c r="N89" s="5">
        <v>3.2931216120000002E-4</v>
      </c>
      <c r="O89" s="5">
        <v>1.9944083280000002E-4</v>
      </c>
      <c r="Q89" s="15">
        <v>2.6800000000000001E-2</v>
      </c>
      <c r="V89" s="17">
        <v>268</v>
      </c>
    </row>
    <row r="90" spans="1:23" x14ac:dyDescent="0.2">
      <c r="A90" t="s">
        <v>83</v>
      </c>
      <c r="B90" s="5">
        <v>1.47222E-3</v>
      </c>
      <c r="C90" s="5">
        <v>5.5636100000000001E-2</v>
      </c>
      <c r="D90" s="6">
        <v>0.14718000000000001</v>
      </c>
      <c r="E90" s="5">
        <v>3.8482E-3</v>
      </c>
      <c r="F90" s="6">
        <v>2.8682000000000002E-4</v>
      </c>
      <c r="G90" s="5">
        <v>1.49729E-4</v>
      </c>
      <c r="H90" s="14">
        <v>54.78</v>
      </c>
      <c r="I90" s="5">
        <v>1.0956000000000001</v>
      </c>
      <c r="J90" s="5">
        <v>1.6129642320000001E-3</v>
      </c>
      <c r="K90" s="5">
        <v>5.9670444328000005E-2</v>
      </c>
      <c r="L90" s="5">
        <v>0.16125040800000001</v>
      </c>
      <c r="M90" s="5">
        <v>4.2160879200000001E-3</v>
      </c>
      <c r="N90" s="5">
        <v>3.1423999200000006E-4</v>
      </c>
      <c r="O90" s="5">
        <v>1.6404309240000003E-4</v>
      </c>
      <c r="Q90" s="15">
        <v>2.6800000000000001E-2</v>
      </c>
      <c r="V90" s="17">
        <v>268</v>
      </c>
    </row>
    <row r="91" spans="1:23" x14ac:dyDescent="0.2">
      <c r="A91" t="s">
        <v>84</v>
      </c>
      <c r="B91" s="5">
        <v>1.4754E-3</v>
      </c>
      <c r="C91" s="5">
        <v>5.7709900000000001E-2</v>
      </c>
      <c r="D91" s="6">
        <v>0.15137</v>
      </c>
      <c r="E91" s="5">
        <v>3.79876E-3</v>
      </c>
      <c r="F91" s="6">
        <v>2.5812799999999999E-4</v>
      </c>
      <c r="G91" s="5">
        <v>1.4994699999999999E-4</v>
      </c>
      <c r="H91" s="14">
        <v>54.78</v>
      </c>
      <c r="I91" s="5">
        <v>1.0956000000000001</v>
      </c>
      <c r="J91" s="5">
        <v>1.6164482400000003E-3</v>
      </c>
      <c r="K91" s="5">
        <v>6.1942499608000003E-2</v>
      </c>
      <c r="L91" s="5">
        <v>0.16584097200000003</v>
      </c>
      <c r="M91" s="5">
        <v>4.1619214560000006E-3</v>
      </c>
      <c r="N91" s="5">
        <v>2.8280503680000002E-4</v>
      </c>
      <c r="O91" s="5">
        <v>1.642819332E-4</v>
      </c>
      <c r="Q91" s="15">
        <v>2.6800000000000001E-2</v>
      </c>
      <c r="V91" s="17">
        <v>268</v>
      </c>
    </row>
    <row r="92" spans="1:23" s="15" customFormat="1" x14ac:dyDescent="0.2">
      <c r="A92" s="15" t="s">
        <v>85</v>
      </c>
      <c r="B92" s="26">
        <v>1.9297699999999999E-4</v>
      </c>
      <c r="C92" s="26">
        <v>2.27774E-2</v>
      </c>
      <c r="D92" s="27">
        <v>7.6691099999999998E-2</v>
      </c>
      <c r="E92" s="26">
        <v>3.1989200000000001E-3</v>
      </c>
      <c r="F92" s="27">
        <v>1.8178000000000001E-4</v>
      </c>
      <c r="G92" s="26">
        <v>1.36561E-4</v>
      </c>
      <c r="H92" s="28">
        <v>55</v>
      </c>
      <c r="I92" s="26">
        <v>1.1000000000000001</v>
      </c>
      <c r="J92" s="26">
        <v>2.122747E-4</v>
      </c>
      <c r="K92" s="5">
        <v>2.3770673167999998E-2</v>
      </c>
      <c r="L92" s="26">
        <v>8.4360210000000005E-2</v>
      </c>
      <c r="M92" s="26">
        <v>3.5188120000000005E-3</v>
      </c>
      <c r="N92" s="26">
        <v>1.9995800000000003E-4</v>
      </c>
      <c r="O92" s="26">
        <v>1.502171E-4</v>
      </c>
      <c r="Q92" s="15">
        <v>1.95E-2</v>
      </c>
      <c r="V92" s="17">
        <v>195</v>
      </c>
      <c r="W92" s="28"/>
    </row>
    <row r="93" spans="1:23" s="15" customFormat="1" x14ac:dyDescent="0.2">
      <c r="A93" s="15" t="s">
        <v>86</v>
      </c>
      <c r="B93" s="26">
        <v>1.7566899999999999E-4</v>
      </c>
      <c r="C93" s="26">
        <v>2.1321099999999999E-2</v>
      </c>
      <c r="D93" s="27">
        <v>7.2524699999999998E-2</v>
      </c>
      <c r="E93" s="26">
        <v>3.1752E-3</v>
      </c>
      <c r="F93" s="27">
        <v>1.7849700000000001E-4</v>
      </c>
      <c r="G93" s="26">
        <v>1.1491E-4</v>
      </c>
      <c r="H93" s="28">
        <v>55</v>
      </c>
      <c r="I93" s="26">
        <v>1.1000000000000001</v>
      </c>
      <c r="J93" s="26">
        <v>1.932359E-4</v>
      </c>
      <c r="K93" s="5">
        <v>2.2168743168E-2</v>
      </c>
      <c r="L93" s="26">
        <v>7.9777170000000008E-2</v>
      </c>
      <c r="M93" s="26">
        <v>3.4927200000000004E-3</v>
      </c>
      <c r="N93" s="26">
        <v>1.9634670000000002E-4</v>
      </c>
      <c r="O93" s="26">
        <v>1.26401E-4</v>
      </c>
      <c r="Q93" s="15">
        <v>1.95E-2</v>
      </c>
      <c r="V93" s="17">
        <v>195</v>
      </c>
      <c r="W93" s="28"/>
    </row>
    <row r="94" spans="1:23" s="15" customFormat="1" x14ac:dyDescent="0.2">
      <c r="A94" s="15" t="s">
        <v>87</v>
      </c>
      <c r="B94" s="26">
        <v>1.5857999999999999E-4</v>
      </c>
      <c r="C94" s="26">
        <v>2.1915199999999999E-2</v>
      </c>
      <c r="D94" s="27">
        <v>7.5502399999999997E-2</v>
      </c>
      <c r="E94" s="26">
        <v>3.2951399999999998E-3</v>
      </c>
      <c r="F94" s="27">
        <v>1.6649199999999999E-4</v>
      </c>
      <c r="G94" s="26">
        <v>1.2539499999999999E-4</v>
      </c>
      <c r="H94" s="28">
        <v>55</v>
      </c>
      <c r="I94" s="26">
        <v>1.1000000000000001</v>
      </c>
      <c r="J94" s="26">
        <v>1.7443800000000001E-4</v>
      </c>
      <c r="K94" s="5">
        <v>2.2822253168E-2</v>
      </c>
      <c r="L94" s="26">
        <v>8.3052639999999997E-2</v>
      </c>
      <c r="M94" s="26">
        <v>3.6246540000000002E-3</v>
      </c>
      <c r="N94" s="26">
        <v>1.8314120000000001E-4</v>
      </c>
      <c r="O94" s="26">
        <v>1.3793449999999999E-4</v>
      </c>
      <c r="Q94" s="15">
        <v>1.95E-2</v>
      </c>
      <c r="V94" s="17">
        <v>195</v>
      </c>
      <c r="W94" s="28"/>
    </row>
    <row r="95" spans="1:23" x14ac:dyDescent="0.2">
      <c r="A95" t="s">
        <v>88</v>
      </c>
      <c r="B95" s="5">
        <v>1.0079100000000001E-3</v>
      </c>
      <c r="C95" s="5">
        <v>6.2916700000000006E-2</v>
      </c>
      <c r="D95" s="6">
        <v>0.12033000000000001</v>
      </c>
      <c r="E95" s="5">
        <v>5.1259299999999999E-3</v>
      </c>
      <c r="F95" s="6">
        <v>2.9391600000000002E-4</v>
      </c>
      <c r="G95" s="5">
        <v>1.71528E-4</v>
      </c>
      <c r="H95" s="14">
        <v>55.82</v>
      </c>
      <c r="I95" s="5">
        <v>1.1164000000000001</v>
      </c>
      <c r="J95" s="5">
        <v>1.1252307240000002E-3</v>
      </c>
      <c r="K95" s="5">
        <v>6.895573704800001E-2</v>
      </c>
      <c r="L95" s="5">
        <v>0.13433641200000002</v>
      </c>
      <c r="M95" s="5">
        <v>5.7225882520000005E-3</v>
      </c>
      <c r="N95" s="5">
        <v>3.2812782240000004E-4</v>
      </c>
      <c r="O95" s="5">
        <v>1.9149385920000001E-4</v>
      </c>
      <c r="Q95" s="15">
        <v>4.3900000000000002E-2</v>
      </c>
      <c r="V95" s="17">
        <v>439</v>
      </c>
    </row>
    <row r="96" spans="1:23" x14ac:dyDescent="0.2">
      <c r="A96" t="s">
        <v>89</v>
      </c>
      <c r="B96" s="5">
        <v>1.0719600000000001E-3</v>
      </c>
      <c r="C96" s="5">
        <v>6.4742400000000005E-2</v>
      </c>
      <c r="D96" s="6">
        <v>0.12488</v>
      </c>
      <c r="E96" s="5">
        <v>4.9462400000000002E-3</v>
      </c>
      <c r="F96" s="6">
        <v>2.8929599999999998E-4</v>
      </c>
      <c r="G96" s="5">
        <v>1.52664E-4</v>
      </c>
      <c r="H96" s="14">
        <v>55.82</v>
      </c>
      <c r="I96" s="5">
        <v>1.1164000000000001</v>
      </c>
      <c r="J96" s="5">
        <v>1.1967361440000002E-3</v>
      </c>
      <c r="K96" s="5">
        <v>7.099394852800002E-2</v>
      </c>
      <c r="L96" s="5">
        <v>0.13941603200000002</v>
      </c>
      <c r="M96" s="5">
        <v>5.5219823360000003E-3</v>
      </c>
      <c r="N96" s="5">
        <v>3.2297005439999997E-4</v>
      </c>
      <c r="O96" s="5">
        <v>1.7043408960000001E-4</v>
      </c>
      <c r="Q96" s="15">
        <v>4.3900000000000002E-2</v>
      </c>
      <c r="V96" s="17">
        <v>439</v>
      </c>
    </row>
    <row r="97" spans="1:23" x14ac:dyDescent="0.2">
      <c r="A97" t="s">
        <v>90</v>
      </c>
      <c r="B97" s="5">
        <v>1.0627499999999999E-3</v>
      </c>
      <c r="C97" s="5">
        <v>6.4906800000000001E-2</v>
      </c>
      <c r="D97" s="6">
        <v>0.12397</v>
      </c>
      <c r="E97" s="5">
        <v>5.2929800000000001E-3</v>
      </c>
      <c r="F97" s="6">
        <v>3.2437500000000001E-4</v>
      </c>
      <c r="G97" s="5">
        <v>1.8489799999999999E-4</v>
      </c>
      <c r="H97" s="14">
        <v>55.82</v>
      </c>
      <c r="I97" s="5">
        <v>1.1164000000000001</v>
      </c>
      <c r="J97" s="5">
        <v>1.1864541E-3</v>
      </c>
      <c r="K97" s="5">
        <v>7.1177484688000003E-2</v>
      </c>
      <c r="L97" s="5">
        <v>0.13840010799999999</v>
      </c>
      <c r="M97" s="5">
        <v>5.9090828720000004E-3</v>
      </c>
      <c r="N97" s="5">
        <v>3.6213225000000001E-4</v>
      </c>
      <c r="O97" s="5">
        <v>2.0642012720000001E-4</v>
      </c>
      <c r="Q97" s="15">
        <v>4.3900000000000002E-2</v>
      </c>
      <c r="V97" s="17">
        <v>439</v>
      </c>
    </row>
    <row r="98" spans="1:23" x14ac:dyDescent="0.2">
      <c r="A98" t="s">
        <v>91</v>
      </c>
      <c r="B98" s="5">
        <v>1.0848399999999999E-3</v>
      </c>
      <c r="C98" s="5">
        <v>6.9132899999999997E-2</v>
      </c>
      <c r="D98" s="6">
        <v>0.11772000000000001</v>
      </c>
      <c r="E98" s="5">
        <v>5.1702199999999997E-3</v>
      </c>
      <c r="F98" s="6">
        <v>3.2487500000000002E-4</v>
      </c>
      <c r="G98" s="5">
        <v>1.6654699999999999E-4</v>
      </c>
      <c r="H98" s="14">
        <v>55.09</v>
      </c>
      <c r="I98" s="5">
        <v>1.1018000000000001</v>
      </c>
      <c r="J98" s="5">
        <v>1.1952767120000001E-3</v>
      </c>
      <c r="K98" s="5">
        <v>7.4886162388000013E-2</v>
      </c>
      <c r="L98" s="5">
        <v>0.12970389600000001</v>
      </c>
      <c r="M98" s="5">
        <v>5.6965483960000002E-3</v>
      </c>
      <c r="N98" s="5">
        <v>3.5794727500000005E-4</v>
      </c>
      <c r="O98" s="5">
        <v>1.835014846E-4</v>
      </c>
      <c r="Q98" s="15">
        <v>4.9000000000000002E-2</v>
      </c>
      <c r="V98" s="17">
        <v>490</v>
      </c>
    </row>
    <row r="99" spans="1:23" x14ac:dyDescent="0.2">
      <c r="A99" t="s">
        <v>92</v>
      </c>
      <c r="B99" s="5">
        <v>1.0103600000000001E-3</v>
      </c>
      <c r="C99" s="5">
        <v>6.3578099999999999E-2</v>
      </c>
      <c r="D99" s="6">
        <v>0.11670999999999999</v>
      </c>
      <c r="E99" s="5">
        <v>5.1397400000000003E-3</v>
      </c>
      <c r="F99" s="6">
        <v>3.1939700000000002E-4</v>
      </c>
      <c r="G99" s="5">
        <v>1.49596E-4</v>
      </c>
      <c r="H99" s="14">
        <v>55.09</v>
      </c>
      <c r="I99" s="5">
        <v>1.1018000000000001</v>
      </c>
      <c r="J99" s="5">
        <v>1.1132146480000002E-3</v>
      </c>
      <c r="K99" s="5">
        <v>6.8765883748000009E-2</v>
      </c>
      <c r="L99" s="5">
        <v>0.128591078</v>
      </c>
      <c r="M99" s="5">
        <v>5.6629655320000012E-3</v>
      </c>
      <c r="N99" s="5">
        <v>3.5191161460000007E-4</v>
      </c>
      <c r="O99" s="5">
        <v>1.6482487280000002E-4</v>
      </c>
      <c r="Q99" s="15">
        <v>4.9000000000000002E-2</v>
      </c>
      <c r="V99" s="17">
        <v>490</v>
      </c>
    </row>
    <row r="100" spans="1:23" x14ac:dyDescent="0.2">
      <c r="A100" t="s">
        <v>93</v>
      </c>
      <c r="B100" s="5">
        <v>9.8280000000000004E-4</v>
      </c>
      <c r="C100" s="5">
        <v>6.3393699999999997E-2</v>
      </c>
      <c r="D100" s="6">
        <v>0.11766</v>
      </c>
      <c r="E100" s="5">
        <v>5.3688099999999999E-3</v>
      </c>
      <c r="F100" s="6">
        <v>2.7517900000000002E-4</v>
      </c>
      <c r="G100" s="5">
        <v>1.55938E-4</v>
      </c>
      <c r="H100" s="14">
        <v>55.09</v>
      </c>
      <c r="I100" s="5">
        <v>1.1018000000000001</v>
      </c>
      <c r="J100" s="5">
        <v>1.0828490400000002E-3</v>
      </c>
      <c r="K100" s="5">
        <v>6.8562711828000014E-2</v>
      </c>
      <c r="L100" s="5">
        <v>0.129637788</v>
      </c>
      <c r="M100" s="5">
        <v>5.9153548580000003E-3</v>
      </c>
      <c r="N100" s="5">
        <v>3.0319222220000002E-4</v>
      </c>
      <c r="O100" s="5">
        <v>1.7181248840000002E-4</v>
      </c>
      <c r="Q100" s="15">
        <v>4.9000000000000002E-2</v>
      </c>
      <c r="V100" s="17">
        <v>490</v>
      </c>
    </row>
    <row r="101" spans="1:23" x14ac:dyDescent="0.2">
      <c r="A101" t="s">
        <v>94</v>
      </c>
      <c r="B101" s="5">
        <v>1.10371E-4</v>
      </c>
      <c r="C101" s="5">
        <v>1.57822E-2</v>
      </c>
      <c r="D101" s="6">
        <v>6.7356899999999997E-2</v>
      </c>
      <c r="E101" s="5">
        <v>2.0268E-3</v>
      </c>
      <c r="F101" s="6">
        <v>1.8600100000000001E-4</v>
      </c>
      <c r="G101" s="5">
        <v>1.4253399999999999E-4</v>
      </c>
      <c r="H101" s="14">
        <v>55</v>
      </c>
      <c r="I101" s="5">
        <v>1.1000000000000001</v>
      </c>
      <c r="J101" s="5">
        <v>1.2140810000000002E-4</v>
      </c>
      <c r="K101" s="5">
        <v>1.6075953168E-2</v>
      </c>
      <c r="L101" s="5">
        <v>7.409259E-2</v>
      </c>
      <c r="M101" s="5">
        <v>2.2294800000000003E-3</v>
      </c>
      <c r="N101" s="5">
        <v>2.0460110000000004E-4</v>
      </c>
      <c r="O101" s="5">
        <v>1.567874E-4</v>
      </c>
      <c r="Q101" s="15">
        <v>1.6899999999999998E-2</v>
      </c>
      <c r="V101" s="17">
        <v>168.99999999999997</v>
      </c>
    </row>
    <row r="102" spans="1:23" x14ac:dyDescent="0.2">
      <c r="A102" t="s">
        <v>95</v>
      </c>
      <c r="B102" s="5">
        <v>8.9002499999999994E-5</v>
      </c>
      <c r="C102" s="5">
        <v>1.52824E-2</v>
      </c>
      <c r="D102" s="6">
        <v>6.3528799999999996E-2</v>
      </c>
      <c r="E102" s="5">
        <v>1.9880900000000001E-3</v>
      </c>
      <c r="F102" s="6">
        <v>1.9434300000000001E-4</v>
      </c>
      <c r="G102" s="5">
        <v>1.2413999999999999E-4</v>
      </c>
      <c r="H102" s="14">
        <v>55</v>
      </c>
      <c r="I102" s="5">
        <v>1.1000000000000001</v>
      </c>
      <c r="J102" s="5">
        <v>9.7902749999999997E-5</v>
      </c>
      <c r="K102" s="5">
        <v>1.5526173168000002E-2</v>
      </c>
      <c r="L102" s="5">
        <v>6.9881680000000002E-2</v>
      </c>
      <c r="M102" s="5">
        <v>2.1868990000000004E-3</v>
      </c>
      <c r="N102" s="5">
        <v>2.1377730000000003E-4</v>
      </c>
      <c r="O102" s="5">
        <v>1.3655399999999999E-4</v>
      </c>
      <c r="Q102" s="15">
        <v>1.6899999999999998E-2</v>
      </c>
      <c r="V102" s="17">
        <v>168.99999999999997</v>
      </c>
    </row>
    <row r="103" spans="1:23" x14ac:dyDescent="0.2">
      <c r="A103" t="s">
        <v>96</v>
      </c>
      <c r="B103" s="5">
        <v>1.4249299999999999E-4</v>
      </c>
      <c r="C103" s="5">
        <v>1.5044E-2</v>
      </c>
      <c r="D103" s="6">
        <v>6.8616700000000003E-2</v>
      </c>
      <c r="E103" s="5">
        <v>1.99555E-3</v>
      </c>
      <c r="F103" s="6">
        <v>1.7785300000000001E-4</v>
      </c>
      <c r="G103" s="5">
        <v>1.6965400000000001E-4</v>
      </c>
      <c r="H103" s="14">
        <v>55</v>
      </c>
      <c r="I103" s="5">
        <v>1.1000000000000001</v>
      </c>
      <c r="J103" s="5">
        <v>1.5674229999999999E-4</v>
      </c>
      <c r="K103" s="5">
        <v>1.5263933168000001E-2</v>
      </c>
      <c r="L103" s="5">
        <v>7.5478370000000003E-2</v>
      </c>
      <c r="M103" s="5">
        <v>2.1951050000000001E-3</v>
      </c>
      <c r="N103" s="5">
        <v>1.9563830000000003E-4</v>
      </c>
      <c r="O103" s="5">
        <v>1.8661940000000004E-4</v>
      </c>
      <c r="Q103" s="15">
        <v>1.6899999999999998E-2</v>
      </c>
      <c r="V103" s="17">
        <v>168.99999999999997</v>
      </c>
    </row>
    <row r="104" spans="1:23" x14ac:dyDescent="0.2">
      <c r="A104" t="s">
        <v>97</v>
      </c>
      <c r="B104" s="5">
        <v>2.2490800000000002E-5</v>
      </c>
      <c r="C104" s="5">
        <v>8.5568600000000003E-4</v>
      </c>
      <c r="D104" s="6">
        <v>3.4923000000000002E-4</v>
      </c>
      <c r="E104" s="5">
        <v>0</v>
      </c>
      <c r="F104" s="6">
        <v>9.2875900000000003E-5</v>
      </c>
      <c r="G104" s="5">
        <v>1.04521</v>
      </c>
      <c r="H104" s="14">
        <v>100</v>
      </c>
      <c r="I104" s="5">
        <v>2</v>
      </c>
      <c r="J104" s="5">
        <v>4.4981600000000003E-5</v>
      </c>
      <c r="K104" s="5">
        <v>8.5978768133333338E-4</v>
      </c>
      <c r="L104" s="5">
        <v>6.9846000000000003E-4</v>
      </c>
      <c r="M104" s="5">
        <v>0</v>
      </c>
      <c r="N104" s="5">
        <v>1.8575180000000001E-4</v>
      </c>
      <c r="O104" s="5">
        <v>2.0904199999999999</v>
      </c>
      <c r="Q104" s="15"/>
      <c r="V104" s="17">
        <v>0</v>
      </c>
      <c r="W104" s="14">
        <v>2.7470216418600004</v>
      </c>
    </row>
    <row r="105" spans="1:23" x14ac:dyDescent="0.2">
      <c r="A105" t="s">
        <v>98</v>
      </c>
      <c r="B105" s="5">
        <v>4.47175E-5</v>
      </c>
      <c r="C105" s="5">
        <v>1.10377E-3</v>
      </c>
      <c r="D105" s="6">
        <v>3.9818500000000001E-4</v>
      </c>
      <c r="E105" s="5">
        <v>1.27269E-6</v>
      </c>
      <c r="F105" s="6">
        <v>9.1186800000000006E-5</v>
      </c>
      <c r="G105" s="5">
        <v>1.3952500000000001</v>
      </c>
      <c r="H105" s="14">
        <v>100</v>
      </c>
      <c r="I105" s="5">
        <v>2</v>
      </c>
      <c r="J105" s="5">
        <v>8.9435E-5</v>
      </c>
      <c r="K105" s="5">
        <v>1.3559556813333333E-3</v>
      </c>
      <c r="L105" s="5">
        <v>7.9637000000000002E-4</v>
      </c>
      <c r="M105" s="5">
        <v>2.5453800000000001E-6</v>
      </c>
      <c r="N105" s="5">
        <v>1.8237360000000001E-4</v>
      </c>
      <c r="O105" s="5">
        <v>2.7905000000000002</v>
      </c>
      <c r="Q105" s="15"/>
      <c r="V105" s="17">
        <v>0</v>
      </c>
      <c r="W105" s="14">
        <v>4.33227840186</v>
      </c>
    </row>
    <row r="106" spans="1:23" x14ac:dyDescent="0.2">
      <c r="A106" s="38" t="s">
        <v>112</v>
      </c>
    </row>
    <row r="107" spans="1:23" x14ac:dyDescent="0.2">
      <c r="A107" t="s">
        <v>122</v>
      </c>
      <c r="B107" s="5">
        <v>1.22729E-3</v>
      </c>
      <c r="C107" s="5">
        <v>7.6400599999999999E-2</v>
      </c>
      <c r="D107" s="6">
        <v>0.13533000000000001</v>
      </c>
      <c r="E107" s="5">
        <v>5.24086E-3</v>
      </c>
      <c r="F107" s="6">
        <v>2.8166500000000001E-4</v>
      </c>
      <c r="G107" s="5">
        <v>1.04246E-4</v>
      </c>
      <c r="H107" s="14">
        <v>55.82</v>
      </c>
      <c r="I107" s="5">
        <v>1.1164000000000001</v>
      </c>
      <c r="J107" s="5">
        <v>1.3701465560000002E-3</v>
      </c>
      <c r="K107" s="5">
        <v>8.4009163008000015E-2</v>
      </c>
      <c r="L107" s="5">
        <v>0.15108241200000003</v>
      </c>
      <c r="M107" s="5">
        <v>5.850896104E-3</v>
      </c>
      <c r="N107" s="5">
        <v>3.14450806E-4</v>
      </c>
      <c r="O107" s="5">
        <v>1.1638023440000001E-4</v>
      </c>
      <c r="Q107" s="15">
        <v>4.9000000000000002E-2</v>
      </c>
      <c r="V107" s="17">
        <v>490</v>
      </c>
    </row>
    <row r="108" spans="1:23" x14ac:dyDescent="0.2">
      <c r="A108" t="s">
        <v>123</v>
      </c>
      <c r="B108" s="5">
        <v>1.1868899999999999E-3</v>
      </c>
      <c r="C108" s="5">
        <v>7.7508199999999999E-2</v>
      </c>
      <c r="D108" s="6">
        <v>0.13730000000000001</v>
      </c>
      <c r="E108" s="5">
        <v>5.2210399999999997E-3</v>
      </c>
      <c r="F108" s="6">
        <v>2.7050300000000001E-4</v>
      </c>
      <c r="G108" s="5">
        <v>8.9913200000000005E-5</v>
      </c>
      <c r="H108" s="14">
        <v>55.82</v>
      </c>
      <c r="I108" s="5">
        <v>1.1164000000000001</v>
      </c>
      <c r="J108" s="5">
        <v>1.3250439960000001E-3</v>
      </c>
      <c r="K108" s="5">
        <v>8.5245687648000015E-2</v>
      </c>
      <c r="L108" s="5">
        <v>0.15328172000000001</v>
      </c>
      <c r="M108" s="5">
        <v>5.8287690559999999E-3</v>
      </c>
      <c r="N108" s="5">
        <v>3.0198954920000005E-4</v>
      </c>
      <c r="O108" s="5">
        <v>1.0037909648000001E-4</v>
      </c>
      <c r="Q108" s="15">
        <v>4.9000000000000002E-2</v>
      </c>
      <c r="V108" s="17">
        <v>490</v>
      </c>
    </row>
    <row r="109" spans="1:23" x14ac:dyDescent="0.2">
      <c r="A109" t="s">
        <v>124</v>
      </c>
      <c r="B109" s="5">
        <v>1.2724200000000001E-4</v>
      </c>
      <c r="C109" s="5">
        <v>2.38751E-2</v>
      </c>
      <c r="D109" s="6">
        <v>8.2312499999999997E-2</v>
      </c>
      <c r="E109" s="5">
        <v>3.3575499999999999E-3</v>
      </c>
      <c r="F109" s="6">
        <v>1.6035100000000001E-4</v>
      </c>
      <c r="G109" s="5">
        <v>7.0703899999999999E-5</v>
      </c>
      <c r="H109" s="14">
        <v>55</v>
      </c>
      <c r="I109" s="5">
        <v>1.1000000000000001</v>
      </c>
      <c r="J109" s="5">
        <v>1.3996620000000004E-4</v>
      </c>
      <c r="K109" s="5">
        <v>2.4978143168000001E-2</v>
      </c>
      <c r="L109" s="5">
        <v>9.0543750000000006E-2</v>
      </c>
      <c r="M109" s="5">
        <v>3.693305E-3</v>
      </c>
      <c r="N109" s="5">
        <v>1.7638610000000004E-4</v>
      </c>
      <c r="O109" s="5">
        <v>7.7774290000000011E-5</v>
      </c>
      <c r="Q109" s="15">
        <v>1.95E-2</v>
      </c>
      <c r="R109" s="15"/>
      <c r="S109" s="15"/>
      <c r="T109" s="15"/>
      <c r="U109" s="15"/>
      <c r="V109" s="17">
        <v>195</v>
      </c>
    </row>
    <row r="110" spans="1:23" x14ac:dyDescent="0.2">
      <c r="A110" t="s">
        <v>125</v>
      </c>
      <c r="B110" s="5">
        <v>1.38319E-4</v>
      </c>
      <c r="C110" s="5">
        <v>2.4112600000000001E-2</v>
      </c>
      <c r="D110" s="6">
        <v>8.2671900000000006E-2</v>
      </c>
      <c r="E110" s="5">
        <v>3.34243E-3</v>
      </c>
      <c r="F110" s="6">
        <v>1.5762999999999999E-4</v>
      </c>
      <c r="G110" s="5">
        <v>7.3258799999999997E-5</v>
      </c>
      <c r="H110" s="14">
        <v>55</v>
      </c>
      <c r="I110" s="5">
        <v>1.1000000000000001</v>
      </c>
      <c r="J110" s="5">
        <v>1.5215090000000002E-4</v>
      </c>
      <c r="K110" s="5">
        <v>2.5239393168000002E-2</v>
      </c>
      <c r="L110" s="5">
        <v>9.0939090000000014E-2</v>
      </c>
      <c r="M110" s="5">
        <v>3.6766730000000001E-3</v>
      </c>
      <c r="N110" s="5">
        <v>1.7339300000000001E-4</v>
      </c>
      <c r="O110" s="5">
        <v>8.0584680000000007E-5</v>
      </c>
      <c r="Q110" s="15">
        <v>1.95E-2</v>
      </c>
      <c r="R110" s="15"/>
      <c r="S110" s="15"/>
      <c r="T110" s="15"/>
      <c r="U110" s="15"/>
      <c r="V110" s="17">
        <v>195</v>
      </c>
    </row>
    <row r="113" customFormat="1" x14ac:dyDescent="0.2"/>
    <row r="114" customFormat="1" x14ac:dyDescent="0.2"/>
    <row r="115" customFormat="1" x14ac:dyDescent="0.2"/>
    <row r="116" customFormat="1" x14ac:dyDescent="0.2"/>
  </sheetData>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Q114"/>
  <sheetViews>
    <sheetView workbookViewId="0">
      <pane xSplit="1" ySplit="6" topLeftCell="F39" activePane="bottomRight" state="frozen"/>
      <selection pane="topRight" activeCell="B1" sqref="B1"/>
      <selection pane="bottomLeft" activeCell="A7" sqref="A7"/>
      <selection pane="bottomRight" activeCell="K104" sqref="K104"/>
    </sheetView>
  </sheetViews>
  <sheetFormatPr baseColWidth="10" defaultRowHeight="16" x14ac:dyDescent="0.2"/>
  <cols>
    <col min="1" max="1" width="25.5" customWidth="1"/>
    <col min="29" max="29" width="27" style="1" customWidth="1"/>
    <col min="30" max="30" width="10.83203125" style="14"/>
    <col min="31" max="31" width="17.6640625" customWidth="1"/>
    <col min="32" max="32" width="18.33203125" style="14" customWidth="1"/>
    <col min="33" max="33" width="19.6640625" style="14" customWidth="1"/>
    <col min="34" max="34" width="19.6640625" style="1" customWidth="1"/>
    <col min="35" max="35" width="19.6640625" style="133" customWidth="1"/>
    <col min="36" max="36" width="10.83203125" style="14"/>
    <col min="37" max="40" width="10.83203125" style="133"/>
    <col min="41" max="43" width="10.83203125" style="14"/>
  </cols>
  <sheetData>
    <row r="1" spans="1:43" x14ac:dyDescent="0.2">
      <c r="A1" s="12" t="s">
        <v>565</v>
      </c>
      <c r="D1" s="1"/>
      <c r="E1" s="1"/>
      <c r="N1" s="14"/>
      <c r="U1" s="78" t="s">
        <v>57</v>
      </c>
      <c r="V1" s="11"/>
      <c r="W1" s="29"/>
      <c r="X1" s="11"/>
      <c r="Y1" s="11"/>
      <c r="Z1" s="11"/>
      <c r="AA1" s="11"/>
      <c r="AB1" s="14"/>
      <c r="AI1" s="135"/>
      <c r="AQ1"/>
    </row>
    <row r="2" spans="1:43" x14ac:dyDescent="0.2">
      <c r="A2" s="83" t="s">
        <v>495</v>
      </c>
      <c r="D2" s="1"/>
      <c r="E2" s="1"/>
      <c r="N2" s="14"/>
      <c r="U2" s="86" t="s">
        <v>58</v>
      </c>
      <c r="V2" s="22"/>
      <c r="W2" s="144">
        <v>3658.3</v>
      </c>
      <c r="X2" s="22"/>
      <c r="Y2" s="22"/>
      <c r="Z2" s="22"/>
      <c r="AA2" s="22"/>
      <c r="AB2" s="14"/>
      <c r="AF2" s="14" t="s">
        <v>488</v>
      </c>
      <c r="AG2" s="1">
        <v>0.88884122238176322</v>
      </c>
      <c r="AI2" s="135"/>
      <c r="AQ2"/>
    </row>
    <row r="3" spans="1:43" x14ac:dyDescent="0.2">
      <c r="A3" s="145" t="s">
        <v>478</v>
      </c>
      <c r="D3" s="1"/>
      <c r="E3" s="1"/>
      <c r="N3" s="14"/>
      <c r="U3" s="86" t="s">
        <v>60</v>
      </c>
      <c r="V3" s="22"/>
      <c r="W3" s="144">
        <v>3658.3</v>
      </c>
      <c r="X3" s="22"/>
      <c r="Y3" s="22"/>
      <c r="Z3" s="22"/>
      <c r="AA3" s="22"/>
      <c r="AB3" s="14"/>
      <c r="AF3" s="14" t="s">
        <v>487</v>
      </c>
      <c r="AG3" s="1">
        <v>0.84219589045083121</v>
      </c>
      <c r="AI3" s="25" t="s">
        <v>537</v>
      </c>
      <c r="AQ3"/>
    </row>
    <row r="4" spans="1:43" x14ac:dyDescent="0.2">
      <c r="A4" t="s">
        <v>479</v>
      </c>
      <c r="B4" s="2"/>
      <c r="C4" s="2"/>
      <c r="D4" s="24"/>
      <c r="E4" s="24"/>
      <c r="F4" s="3"/>
      <c r="G4" s="3"/>
      <c r="H4" s="4"/>
      <c r="I4" s="4"/>
      <c r="J4" s="4"/>
      <c r="K4" s="4"/>
      <c r="L4" s="4"/>
      <c r="M4" s="4"/>
      <c r="N4" s="3"/>
      <c r="O4" s="4"/>
      <c r="P4" s="4"/>
      <c r="Q4" s="4"/>
      <c r="R4" s="4"/>
      <c r="S4" s="4"/>
      <c r="T4" s="4"/>
      <c r="U4" s="12" t="s">
        <v>61</v>
      </c>
      <c r="W4" s="134">
        <v>6235</v>
      </c>
      <c r="AB4" s="14"/>
      <c r="AH4" s="1" t="s">
        <v>541</v>
      </c>
      <c r="AI4" s="135">
        <v>2.3375297142857146E-5</v>
      </c>
      <c r="AJ4" s="1"/>
      <c r="AK4" s="135">
        <v>2.2337386666666667E-4</v>
      </c>
      <c r="AL4" s="135">
        <v>1.5047415555555556E-6</v>
      </c>
      <c r="AM4" s="135">
        <v>2.9823977777777779E-4</v>
      </c>
      <c r="AQ4"/>
    </row>
    <row r="5" spans="1:43" x14ac:dyDescent="0.2">
      <c r="A5" s="145" t="s">
        <v>566</v>
      </c>
      <c r="B5" s="2"/>
      <c r="C5" s="2"/>
      <c r="D5" s="24"/>
      <c r="E5" s="24"/>
      <c r="F5" s="3"/>
      <c r="G5" s="3"/>
      <c r="H5" s="4"/>
      <c r="I5" s="4"/>
      <c r="J5" s="4"/>
      <c r="K5" s="4"/>
      <c r="L5" s="4"/>
      <c r="M5" s="4"/>
      <c r="N5" s="3"/>
      <c r="O5" s="4"/>
      <c r="P5" s="4"/>
      <c r="Q5" s="4"/>
      <c r="R5" s="4"/>
      <c r="S5" s="4"/>
      <c r="T5" s="4"/>
      <c r="U5" s="86" t="s">
        <v>59</v>
      </c>
      <c r="V5" s="144">
        <v>14352</v>
      </c>
      <c r="W5" s="144">
        <v>3195</v>
      </c>
      <c r="X5" s="144">
        <v>333.74</v>
      </c>
      <c r="Y5" s="144">
        <v>4587.3999999999996</v>
      </c>
      <c r="Z5" s="144">
        <v>670.48</v>
      </c>
      <c r="AA5" s="144">
        <v>600</v>
      </c>
      <c r="AB5" s="14"/>
      <c r="AH5" s="1" t="s">
        <v>542</v>
      </c>
      <c r="AI5" s="135">
        <v>1.3332465454545455E-5</v>
      </c>
      <c r="AK5" s="135">
        <v>1.7309472727272728E-4</v>
      </c>
      <c r="AL5" s="135">
        <v>1.085929818181818E-6</v>
      </c>
      <c r="AM5" s="135">
        <v>2.98055090909091E-4</v>
      </c>
      <c r="AN5" s="135"/>
      <c r="AQ5"/>
    </row>
    <row r="6" spans="1:43" s="11" customFormat="1" x14ac:dyDescent="0.2">
      <c r="A6" s="7" t="s">
        <v>99</v>
      </c>
      <c r="B6" s="8" t="s">
        <v>0</v>
      </c>
      <c r="C6" s="12" t="s">
        <v>1</v>
      </c>
      <c r="D6" s="25" t="s">
        <v>6</v>
      </c>
      <c r="E6" s="12" t="s">
        <v>1</v>
      </c>
      <c r="F6" s="9" t="s">
        <v>7</v>
      </c>
      <c r="G6" s="12" t="s">
        <v>1</v>
      </c>
      <c r="H6" s="9" t="s">
        <v>2</v>
      </c>
      <c r="I6" s="12" t="s">
        <v>1</v>
      </c>
      <c r="J6" s="9" t="s">
        <v>3</v>
      </c>
      <c r="K6" s="12" t="s">
        <v>1</v>
      </c>
      <c r="L6" s="9" t="s">
        <v>8</v>
      </c>
      <c r="M6" s="12" t="s">
        <v>1</v>
      </c>
      <c r="N6" s="8" t="s">
        <v>48</v>
      </c>
      <c r="O6" s="9" t="s">
        <v>49</v>
      </c>
      <c r="P6" s="8" t="s">
        <v>50</v>
      </c>
      <c r="Q6" s="8" t="s">
        <v>51</v>
      </c>
      <c r="R6" s="9" t="s">
        <v>52</v>
      </c>
      <c r="S6" s="9" t="s">
        <v>53</v>
      </c>
      <c r="T6" s="9" t="s">
        <v>54</v>
      </c>
      <c r="U6" s="9" t="s">
        <v>55</v>
      </c>
      <c r="V6" s="9" t="s">
        <v>10</v>
      </c>
      <c r="W6" s="146" t="s">
        <v>472</v>
      </c>
      <c r="X6" s="9" t="s">
        <v>11</v>
      </c>
      <c r="Y6" s="9" t="s">
        <v>12</v>
      </c>
      <c r="Z6" s="9" t="s">
        <v>13</v>
      </c>
      <c r="AA6" s="9" t="s">
        <v>14</v>
      </c>
      <c r="AB6" s="78" t="s">
        <v>102</v>
      </c>
      <c r="AC6" s="25" t="s">
        <v>473</v>
      </c>
      <c r="AD6" s="8" t="s">
        <v>475</v>
      </c>
      <c r="AE6" s="25" t="s">
        <v>476</v>
      </c>
      <c r="AF6" s="8" t="s">
        <v>474</v>
      </c>
      <c r="AG6" s="70" t="s">
        <v>477</v>
      </c>
      <c r="AH6" s="95" t="s">
        <v>485</v>
      </c>
      <c r="AI6" s="8" t="s">
        <v>532</v>
      </c>
      <c r="AJ6" s="70" t="s">
        <v>533</v>
      </c>
      <c r="AK6" s="8" t="s">
        <v>534</v>
      </c>
      <c r="AL6" s="8" t="s">
        <v>535</v>
      </c>
      <c r="AM6" s="8" t="s">
        <v>536</v>
      </c>
      <c r="AN6" s="8" t="s">
        <v>538</v>
      </c>
      <c r="AO6" s="70" t="s">
        <v>497</v>
      </c>
      <c r="AP6" s="70" t="s">
        <v>102</v>
      </c>
      <c r="AQ6" s="8" t="s">
        <v>281</v>
      </c>
    </row>
    <row r="7" spans="1:43" s="147" customFormat="1" ht="15" customHeight="1" x14ac:dyDescent="0.2">
      <c r="A7" s="147" t="s">
        <v>5</v>
      </c>
      <c r="B7" s="91">
        <v>1.7037999999999998E-5</v>
      </c>
      <c r="C7" s="1">
        <v>3.4757800000000001E-6</v>
      </c>
      <c r="D7" s="91">
        <v>7.4283900000000002E-4</v>
      </c>
      <c r="E7" s="1">
        <v>2.79244E-5</v>
      </c>
      <c r="F7" s="91">
        <v>1.18047E-4</v>
      </c>
      <c r="G7" s="1">
        <v>5.8327500000000002E-6</v>
      </c>
      <c r="H7" s="91">
        <v>1.0602100000000001E-6</v>
      </c>
      <c r="I7" s="1">
        <v>7.9069099999999997E-7</v>
      </c>
      <c r="J7" s="91">
        <v>1.4153200000000001E-4</v>
      </c>
      <c r="K7" s="1">
        <v>7.3703899999999999E-6</v>
      </c>
      <c r="L7" s="91">
        <v>2.18302</v>
      </c>
      <c r="M7" s="1">
        <v>1.15123E-2</v>
      </c>
      <c r="N7" s="148">
        <v>100</v>
      </c>
      <c r="O7" s="91">
        <v>2</v>
      </c>
      <c r="P7" s="91">
        <v>3.4075999999999997E-5</v>
      </c>
      <c r="Q7" s="91">
        <v>1.485678E-3</v>
      </c>
      <c r="R7" s="91">
        <v>2.3609400000000001E-4</v>
      </c>
      <c r="S7" s="91">
        <v>2.1204200000000002E-6</v>
      </c>
      <c r="T7" s="91">
        <v>2.8306400000000003E-4</v>
      </c>
      <c r="U7" s="91">
        <v>4.3660399999999999</v>
      </c>
      <c r="V7" s="102">
        <v>0.48905875199999993</v>
      </c>
      <c r="W7" s="102">
        <v>4.7467412099999997</v>
      </c>
      <c r="X7" s="149">
        <v>7.8794011560000002E-2</v>
      </c>
      <c r="Y7" s="149">
        <v>9.7272147080000003E-3</v>
      </c>
      <c r="Z7" s="149">
        <v>0.18978875072000001</v>
      </c>
      <c r="AA7" s="149">
        <v>2619.6239999999998</v>
      </c>
      <c r="AB7" s="102">
        <v>1</v>
      </c>
      <c r="AC7" s="92">
        <v>8.5969990923317693E-4</v>
      </c>
      <c r="AD7" s="102">
        <v>2.7467412100000002</v>
      </c>
      <c r="AF7" s="102"/>
      <c r="AG7" s="102">
        <v>1</v>
      </c>
      <c r="AH7" s="92">
        <v>0</v>
      </c>
      <c r="AI7" s="133">
        <v>0.1535764874057142</v>
      </c>
      <c r="AJ7" s="102">
        <v>0</v>
      </c>
      <c r="AK7" s="133">
        <v>4.2452172986666668E-3</v>
      </c>
      <c r="AL7" s="133">
        <v>2.8243632960444449E-3</v>
      </c>
      <c r="AM7" s="133">
        <v>-1.0175055484444433E-2</v>
      </c>
      <c r="AN7" s="133"/>
      <c r="AO7" s="102">
        <v>4.2190992594262902</v>
      </c>
      <c r="AP7" s="102">
        <v>1</v>
      </c>
      <c r="AQ7" s="102"/>
    </row>
    <row r="8" spans="1:43" s="15" customFormat="1" ht="15" customHeight="1" x14ac:dyDescent="0.2">
      <c r="A8" s="15" t="s">
        <v>130</v>
      </c>
      <c r="B8" s="26">
        <v>9.4338900000000003E-3</v>
      </c>
      <c r="C8" s="1">
        <v>2.43119E-5</v>
      </c>
      <c r="D8" s="26">
        <v>0.58636999999999995</v>
      </c>
      <c r="E8" s="1">
        <v>1.27016E-3</v>
      </c>
      <c r="F8" s="26">
        <v>0.30321999999999999</v>
      </c>
      <c r="G8" s="1">
        <v>2.2897E-3</v>
      </c>
      <c r="H8" s="26">
        <v>6.0109700000000002E-2</v>
      </c>
      <c r="I8" s="1">
        <v>1.8004100000000001E-4</v>
      </c>
      <c r="J8" s="26">
        <v>1.4484699999999999</v>
      </c>
      <c r="K8" s="1">
        <v>2.0633599999999998E-2</v>
      </c>
      <c r="L8" s="26">
        <v>2.7227000000000001</v>
      </c>
      <c r="M8" s="1">
        <v>1.19695E-3</v>
      </c>
      <c r="N8" s="103">
        <v>48.7</v>
      </c>
      <c r="O8" s="26">
        <v>0.97400000000000009</v>
      </c>
      <c r="P8" s="26">
        <v>9.1886088600000009E-3</v>
      </c>
      <c r="Q8" s="26">
        <v>0.57112437999999999</v>
      </c>
      <c r="R8" s="26">
        <v>0.29533628000000001</v>
      </c>
      <c r="S8" s="26">
        <v>5.854684780000001E-2</v>
      </c>
      <c r="T8" s="26">
        <v>1.4108097800000001</v>
      </c>
      <c r="U8" s="26">
        <v>2.6519098000000003</v>
      </c>
      <c r="V8" s="28">
        <v>131.87491435872002</v>
      </c>
      <c r="W8" s="28">
        <v>1824.7423941</v>
      </c>
      <c r="X8" s="16">
        <v>98.565530087200003</v>
      </c>
      <c r="Y8" s="16">
        <v>268.57780959772003</v>
      </c>
      <c r="Z8" s="16">
        <v>945.91974129440007</v>
      </c>
      <c r="AA8" s="16">
        <v>1591.1458800000003</v>
      </c>
      <c r="AB8" s="28">
        <v>2</v>
      </c>
      <c r="AC8" s="96">
        <v>6.9270990923317682E-4</v>
      </c>
      <c r="AD8" s="28"/>
      <c r="AE8" s="96">
        <v>0.57043167009076678</v>
      </c>
      <c r="AF8" s="28">
        <v>1822.5291859399999</v>
      </c>
      <c r="AG8" s="28">
        <v>1</v>
      </c>
      <c r="AH8" s="96">
        <v>0.57043167009076678</v>
      </c>
      <c r="AI8" s="133">
        <v>131.53943209412574</v>
      </c>
      <c r="AJ8" s="28">
        <v>1619.9390694573492</v>
      </c>
      <c r="AK8" s="133">
        <v>98.49098129293867</v>
      </c>
      <c r="AL8" s="133">
        <v>268.57090674630808</v>
      </c>
      <c r="AM8" s="133">
        <v>945.71977748819563</v>
      </c>
      <c r="AN8" s="133"/>
      <c r="AO8" s="102">
        <v>1621.906260103669</v>
      </c>
      <c r="AP8" s="28">
        <v>2</v>
      </c>
      <c r="AQ8" s="28"/>
    </row>
    <row r="9" spans="1:43" s="15" customFormat="1" ht="15" customHeight="1" x14ac:dyDescent="0.2">
      <c r="A9" s="15" t="s">
        <v>129</v>
      </c>
      <c r="B9" s="26">
        <v>8.9921099999999993E-3</v>
      </c>
      <c r="C9" s="1">
        <v>5.1297300000000001E-5</v>
      </c>
      <c r="D9" s="26">
        <v>0.55896000000000001</v>
      </c>
      <c r="E9" s="1">
        <v>3.4190000000000002E-3</v>
      </c>
      <c r="F9" s="26">
        <v>0.30825999999999998</v>
      </c>
      <c r="G9" s="1">
        <v>4.5035799999999999E-4</v>
      </c>
      <c r="H9" s="26">
        <v>6.2616900000000003E-2</v>
      </c>
      <c r="I9" s="1">
        <v>2.2385600000000001E-4</v>
      </c>
      <c r="J9" s="26">
        <v>1.61111</v>
      </c>
      <c r="K9" s="1">
        <v>5.27035E-3</v>
      </c>
      <c r="L9" s="26">
        <v>9.7295699999999999E-2</v>
      </c>
      <c r="M9" s="1">
        <v>2.3395800000000001E-4</v>
      </c>
      <c r="N9" s="103">
        <v>48.7</v>
      </c>
      <c r="O9" s="26">
        <v>0.97400000000000009</v>
      </c>
      <c r="P9" s="26">
        <v>8.7583151400000003E-3</v>
      </c>
      <c r="Q9" s="26">
        <v>0.54442704000000008</v>
      </c>
      <c r="R9" s="26">
        <v>0.30024524000000002</v>
      </c>
      <c r="S9" s="26">
        <v>6.0988860600000007E-2</v>
      </c>
      <c r="T9" s="26">
        <v>1.5692211400000002</v>
      </c>
      <c r="U9" s="26">
        <v>9.4766011800000008E-2</v>
      </c>
      <c r="V9" s="28">
        <v>125.69933888928</v>
      </c>
      <c r="W9" s="28">
        <v>1739.4443928000003</v>
      </c>
      <c r="X9" s="16">
        <v>100.20384639760002</v>
      </c>
      <c r="Y9" s="16">
        <v>279.78029911644001</v>
      </c>
      <c r="Z9" s="16">
        <v>1052.1313899472002</v>
      </c>
      <c r="AA9" s="16">
        <v>56.859607080000004</v>
      </c>
      <c r="AB9" s="28">
        <v>3</v>
      </c>
      <c r="AC9" s="96">
        <v>6.9270990923317682E-4</v>
      </c>
      <c r="AD9" s="28"/>
      <c r="AE9" s="96">
        <v>0.54373433009076688</v>
      </c>
      <c r="AF9" s="28">
        <v>1737.2311846400003</v>
      </c>
      <c r="AG9" s="28">
        <v>1</v>
      </c>
      <c r="AH9" s="96">
        <v>0.54373433009076688</v>
      </c>
      <c r="AI9" s="133">
        <v>125.36385662468574</v>
      </c>
      <c r="AJ9" s="28">
        <v>1544.1226897151364</v>
      </c>
      <c r="AK9" s="133">
        <v>100.12929760333869</v>
      </c>
      <c r="AL9" s="133">
        <v>279.77339626502805</v>
      </c>
      <c r="AM9" s="133">
        <v>1051.9314261409957</v>
      </c>
      <c r="AN9" s="133"/>
      <c r="AO9" s="102">
        <v>1546.0898803614562</v>
      </c>
      <c r="AP9" s="28">
        <v>3</v>
      </c>
      <c r="AQ9" s="28"/>
    </row>
    <row r="10" spans="1:43" s="147" customFormat="1" ht="15" customHeight="1" x14ac:dyDescent="0.2">
      <c r="A10" s="147" t="s">
        <v>131</v>
      </c>
      <c r="B10" s="91">
        <v>1.9835900000000001E-5</v>
      </c>
      <c r="C10" s="1">
        <v>2.9845099999999998E-6</v>
      </c>
      <c r="D10" s="91">
        <v>6.5934399999999997E-4</v>
      </c>
      <c r="E10" s="1">
        <v>2.1653599999999999E-5</v>
      </c>
      <c r="F10" s="91">
        <v>1.2741400000000001E-4</v>
      </c>
      <c r="G10" s="1">
        <v>5.8782699999999997E-6</v>
      </c>
      <c r="H10" s="91">
        <v>3.8292500000000002E-7</v>
      </c>
      <c r="I10" s="1">
        <v>4.2812299999999998E-7</v>
      </c>
      <c r="J10" s="91">
        <v>1.5210000000000001E-4</v>
      </c>
      <c r="K10" s="1">
        <v>1.5831299999999999E-5</v>
      </c>
      <c r="L10" s="91">
        <v>9.3413499999999997E-2</v>
      </c>
      <c r="M10" s="1">
        <v>1.6432200000000001E-2</v>
      </c>
      <c r="N10" s="148">
        <v>100</v>
      </c>
      <c r="O10" s="91">
        <v>2</v>
      </c>
      <c r="P10" s="91">
        <v>3.9671800000000002E-5</v>
      </c>
      <c r="Q10" s="91">
        <v>1.3186879999999999E-3</v>
      </c>
      <c r="R10" s="91">
        <v>2.5482800000000002E-4</v>
      </c>
      <c r="S10" s="91">
        <v>7.6585000000000005E-7</v>
      </c>
      <c r="T10" s="91">
        <v>3.0420000000000002E-4</v>
      </c>
      <c r="U10" s="91">
        <v>0.18682699999999999</v>
      </c>
      <c r="V10" s="102">
        <v>0.56936967360000001</v>
      </c>
      <c r="W10" s="102">
        <v>4.2132081599999998</v>
      </c>
      <c r="X10" s="149">
        <v>8.5046296720000011E-2</v>
      </c>
      <c r="Y10" s="149">
        <v>3.51326029E-3</v>
      </c>
      <c r="Z10" s="149">
        <v>0.20396001600000002</v>
      </c>
      <c r="AA10" s="149">
        <v>112.0962</v>
      </c>
      <c r="AB10" s="102">
        <v>4</v>
      </c>
      <c r="AC10" s="92">
        <v>6.9270990923317682E-4</v>
      </c>
      <c r="AD10" s="102">
        <v>2.2132081599999998</v>
      </c>
      <c r="AF10" s="102"/>
      <c r="AG10" s="102">
        <v>1</v>
      </c>
      <c r="AH10" s="92">
        <v>0</v>
      </c>
      <c r="AI10" s="133">
        <v>0.23388740900571425</v>
      </c>
      <c r="AJ10" s="102">
        <v>0</v>
      </c>
      <c r="AK10" s="133">
        <v>1.0497502458666671E-2</v>
      </c>
      <c r="AL10" s="133">
        <v>-3.3895911219555554E-3</v>
      </c>
      <c r="AM10" s="133">
        <v>3.9962097955555647E-3</v>
      </c>
      <c r="AN10" s="133"/>
      <c r="AO10" s="102">
        <v>3.7448730910832193</v>
      </c>
      <c r="AP10" s="102">
        <v>4</v>
      </c>
      <c r="AQ10" s="102"/>
    </row>
    <row r="11" spans="1:43" s="147" customFormat="1" ht="15" customHeight="1" x14ac:dyDescent="0.2">
      <c r="A11" s="147" t="s">
        <v>132</v>
      </c>
      <c r="B11" s="91">
        <v>1.7685399999999998E-5</v>
      </c>
      <c r="C11" s="1">
        <v>2.3850099999999999E-6</v>
      </c>
      <c r="D11" s="91">
        <v>6.2004099999999999E-4</v>
      </c>
      <c r="E11" s="1">
        <v>1.48004E-5</v>
      </c>
      <c r="F11" s="91">
        <v>1.1818E-4</v>
      </c>
      <c r="G11" s="1">
        <v>1.0192499999999999E-5</v>
      </c>
      <c r="H11" s="91">
        <v>3.7775699999999999E-7</v>
      </c>
      <c r="I11" s="1">
        <v>4.2234499999999999E-7</v>
      </c>
      <c r="J11" s="91">
        <v>1.5861599999999999E-4</v>
      </c>
      <c r="K11" s="1">
        <v>1.0586499999999999E-5</v>
      </c>
      <c r="L11" s="91">
        <v>8.62518E-5</v>
      </c>
      <c r="M11" s="1">
        <v>4.68295E-3</v>
      </c>
      <c r="N11" s="148">
        <v>100</v>
      </c>
      <c r="O11" s="91">
        <v>2</v>
      </c>
      <c r="P11" s="91">
        <v>3.5370799999999997E-5</v>
      </c>
      <c r="Q11" s="91">
        <v>1.240082E-3</v>
      </c>
      <c r="R11" s="91">
        <v>2.3635999999999999E-4</v>
      </c>
      <c r="S11" s="91">
        <v>7.5551399999999997E-7</v>
      </c>
      <c r="T11" s="91">
        <v>3.1723199999999997E-4</v>
      </c>
      <c r="U11" s="91">
        <v>1.725036E-4</v>
      </c>
      <c r="V11" s="102">
        <v>0.50764172159999998</v>
      </c>
      <c r="W11" s="102">
        <v>3.96206199</v>
      </c>
      <c r="X11" s="149">
        <v>7.8882786400000002E-2</v>
      </c>
      <c r="Y11" s="149">
        <v>3.4658449235999995E-3</v>
      </c>
      <c r="Z11" s="149">
        <v>0.21269771135999999</v>
      </c>
      <c r="AA11" s="149">
        <v>0.10350216</v>
      </c>
      <c r="AB11" s="102">
        <v>5</v>
      </c>
      <c r="AC11" s="92">
        <v>6.1410390923317688E-4</v>
      </c>
      <c r="AD11" s="102">
        <v>1.96206199</v>
      </c>
      <c r="AF11" s="102"/>
      <c r="AG11" s="102">
        <v>1</v>
      </c>
      <c r="AH11" s="92">
        <v>0</v>
      </c>
      <c r="AI11" s="133">
        <v>0.17215945700571419</v>
      </c>
      <c r="AJ11" s="102">
        <v>0</v>
      </c>
      <c r="AK11" s="133">
        <v>4.3339921386666624E-3</v>
      </c>
      <c r="AL11" s="133">
        <v>-3.4370064883555555E-3</v>
      </c>
      <c r="AM11" s="133">
        <v>1.2733905155555532E-2</v>
      </c>
      <c r="AN11" s="133"/>
      <c r="AO11" s="102">
        <v>3.5216440223439212</v>
      </c>
      <c r="AP11" s="102">
        <v>5</v>
      </c>
      <c r="AQ11" s="102"/>
    </row>
    <row r="12" spans="1:43" ht="15" customHeight="1" x14ac:dyDescent="0.2">
      <c r="A12" t="s">
        <v>133</v>
      </c>
      <c r="B12" s="5">
        <v>1.6831099999999999E-5</v>
      </c>
      <c r="C12" s="1">
        <v>3.4793400000000001E-6</v>
      </c>
      <c r="D12" s="5">
        <v>1.7492000000000001E-2</v>
      </c>
      <c r="E12" s="1">
        <v>1.9866E-4</v>
      </c>
      <c r="F12" s="5">
        <v>1.12392E-4</v>
      </c>
      <c r="G12" s="1">
        <v>1.17225E-5</v>
      </c>
      <c r="H12" s="5">
        <v>3.6510000000000001E-7</v>
      </c>
      <c r="I12" s="1">
        <v>4.0819400000000001E-7</v>
      </c>
      <c r="J12" s="5">
        <v>1.4811100000000001E-4</v>
      </c>
      <c r="K12" s="1">
        <v>6.09426E-6</v>
      </c>
      <c r="L12" s="5">
        <v>3.9662200000000001E-4</v>
      </c>
      <c r="M12" s="1">
        <v>1.32591E-5</v>
      </c>
      <c r="N12" s="13">
        <v>100</v>
      </c>
      <c r="O12" s="5">
        <v>2</v>
      </c>
      <c r="P12" s="5">
        <v>3.3662199999999998E-5</v>
      </c>
      <c r="Q12" s="5">
        <v>3.4984000000000001E-2</v>
      </c>
      <c r="R12" s="5">
        <v>2.2478400000000001E-4</v>
      </c>
      <c r="S12" s="5">
        <v>7.3020000000000001E-7</v>
      </c>
      <c r="T12" s="5">
        <v>2.9622200000000001E-4</v>
      </c>
      <c r="U12" s="5">
        <v>7.9324400000000002E-4</v>
      </c>
      <c r="V12" s="28">
        <v>0.48311989439999997</v>
      </c>
      <c r="W12" s="28">
        <v>111.77388000000001</v>
      </c>
      <c r="X12" s="16">
        <v>7.5019412160000007E-2</v>
      </c>
      <c r="Y12" s="16">
        <v>3.34971948E-3</v>
      </c>
      <c r="Z12" s="16">
        <v>0.19861092656000001</v>
      </c>
      <c r="AA12" s="16">
        <v>0.47594639999999999</v>
      </c>
      <c r="AB12" s="14">
        <v>6</v>
      </c>
      <c r="AC12" s="5">
        <v>6.0704305209031972E-4</v>
      </c>
      <c r="AE12" s="1">
        <v>3.4376956947909681E-2</v>
      </c>
      <c r="AF12" s="14">
        <v>109.83437744857143</v>
      </c>
      <c r="AG12" s="14">
        <v>1</v>
      </c>
      <c r="AH12" s="92">
        <v>3.4376956947909681E-2</v>
      </c>
      <c r="AI12" s="133">
        <v>0.14763762980571421</v>
      </c>
      <c r="AJ12" s="28">
        <v>97.625322310928198</v>
      </c>
      <c r="AK12" s="133">
        <v>4.7061789866666734E-4</v>
      </c>
      <c r="AL12" s="133">
        <v>-3.5531319319555554E-3</v>
      </c>
      <c r="AM12" s="133">
        <v>-1.3528796444444427E-3</v>
      </c>
      <c r="AO12" s="102">
        <v>99.349232129552519</v>
      </c>
      <c r="AP12" s="14">
        <v>6</v>
      </c>
    </row>
    <row r="13" spans="1:43" s="97" customFormat="1" ht="15" customHeight="1" x14ac:dyDescent="0.2">
      <c r="A13" s="97" t="s">
        <v>134</v>
      </c>
      <c r="B13" s="89">
        <v>1.2181899999999999E-5</v>
      </c>
      <c r="C13" s="1">
        <v>2.1196699999999998E-6</v>
      </c>
      <c r="D13" s="89">
        <v>1.7282499999999999E-2</v>
      </c>
      <c r="E13" s="1">
        <v>1.02107E-4</v>
      </c>
      <c r="F13" s="89">
        <v>9.5489500000000001E-5</v>
      </c>
      <c r="G13" s="1">
        <v>6.2767200000000001E-6</v>
      </c>
      <c r="H13" s="89">
        <v>3.5114099999999998E-7</v>
      </c>
      <c r="I13" s="1">
        <v>3.9258700000000002E-7</v>
      </c>
      <c r="J13" s="89">
        <v>1.53552E-4</v>
      </c>
      <c r="K13" s="1">
        <v>6.6391100000000004E-6</v>
      </c>
      <c r="L13" s="89">
        <v>1.0376499999999999E-4</v>
      </c>
      <c r="M13" s="1">
        <v>1.9964499999999998E-5</v>
      </c>
      <c r="N13" s="98">
        <v>100</v>
      </c>
      <c r="O13" s="89">
        <v>2</v>
      </c>
      <c r="P13" s="89">
        <v>2.4363799999999999E-5</v>
      </c>
      <c r="Q13" s="89">
        <v>3.4564999999999999E-2</v>
      </c>
      <c r="R13" s="89">
        <v>1.90979E-4</v>
      </c>
      <c r="S13" s="89">
        <v>7.0228199999999996E-7</v>
      </c>
      <c r="T13" s="89">
        <v>3.0710399999999999E-4</v>
      </c>
      <c r="U13" s="89">
        <v>2.0752999999999999E-4</v>
      </c>
      <c r="V13" s="99">
        <v>0.34966925760000001</v>
      </c>
      <c r="W13" s="99">
        <v>110.435175</v>
      </c>
      <c r="X13" s="104">
        <v>6.3737331460000005E-2</v>
      </c>
      <c r="Y13" s="104">
        <v>3.2216484467999995E-3</v>
      </c>
      <c r="Z13" s="104">
        <v>0.20590708992000001</v>
      </c>
      <c r="AA13" s="104">
        <v>0.12451799999999999</v>
      </c>
      <c r="AB13" s="99">
        <v>7</v>
      </c>
      <c r="AC13" s="89">
        <v>5.9998219494746257E-4</v>
      </c>
      <c r="AD13" s="99"/>
      <c r="AE13" s="90">
        <v>3.3965017805052539E-2</v>
      </c>
      <c r="AF13" s="99">
        <v>108.51823188714286</v>
      </c>
      <c r="AG13" s="99">
        <v>0.98801699802919318</v>
      </c>
      <c r="AH13" s="90">
        <v>3.4376956947909681E-2</v>
      </c>
      <c r="AI13" s="133">
        <v>1.4186993005714219E-2</v>
      </c>
      <c r="AJ13" s="99">
        <v>97.625322310928198</v>
      </c>
      <c r="AK13" s="133">
        <v>-1.0811462801333336E-2</v>
      </c>
      <c r="AL13" s="133">
        <v>-3.6812029651555559E-3</v>
      </c>
      <c r="AM13" s="133">
        <v>5.9432837155555451E-3</v>
      </c>
      <c r="AN13" s="133"/>
      <c r="AO13" s="99">
        <v>99.349845333373096</v>
      </c>
      <c r="AP13" s="99">
        <v>7</v>
      </c>
      <c r="AQ13" s="99"/>
    </row>
    <row r="14" spans="1:43" s="15" customFormat="1" ht="15" customHeight="1" x14ac:dyDescent="0.2">
      <c r="A14" s="15" t="s">
        <v>135</v>
      </c>
      <c r="B14" s="26">
        <v>4.9185099999999998E-5</v>
      </c>
      <c r="C14" s="1">
        <v>1.19943E-5</v>
      </c>
      <c r="D14" s="26">
        <v>5.3151299999999995E-4</v>
      </c>
      <c r="E14" s="1">
        <v>5.0498099999999997E-5</v>
      </c>
      <c r="F14" s="26">
        <v>1.6221200000000001E-4</v>
      </c>
      <c r="G14" s="1">
        <v>9.7667200000000006E-6</v>
      </c>
      <c r="H14" s="26">
        <v>7.2729400000000003E-3</v>
      </c>
      <c r="I14" s="1">
        <v>8.0427999999999996E-5</v>
      </c>
      <c r="J14" s="26">
        <v>2.6280500000000002E-4</v>
      </c>
      <c r="K14" s="1">
        <v>3.4685100000000002E-6</v>
      </c>
      <c r="L14" s="26">
        <v>3.1364499999999998E-4</v>
      </c>
      <c r="M14" s="1">
        <v>7.8700799999999997E-6</v>
      </c>
      <c r="N14" s="103">
        <v>52.58</v>
      </c>
      <c r="O14" s="26">
        <v>1.0515999999999999</v>
      </c>
      <c r="P14" s="26">
        <v>5.1723051159999989E-5</v>
      </c>
      <c r="Q14" s="26">
        <v>5.5893907079999992E-4</v>
      </c>
      <c r="R14" s="26">
        <v>1.7058213919999998E-4</v>
      </c>
      <c r="S14" s="26">
        <v>7.6482237039999998E-3</v>
      </c>
      <c r="T14" s="26">
        <v>2.7636573799999997E-4</v>
      </c>
      <c r="U14" s="26">
        <v>3.2982908199999996E-4</v>
      </c>
      <c r="V14" s="28">
        <v>0.74232923024831987</v>
      </c>
      <c r="W14" s="28">
        <v>2.04476680270764</v>
      </c>
      <c r="X14" s="16">
        <v>5.6930083136607995E-2</v>
      </c>
      <c r="Y14" s="16">
        <v>35.085461419729597</v>
      </c>
      <c r="Z14" s="16">
        <v>0.18529770001423998</v>
      </c>
      <c r="AA14" s="16">
        <v>0.19789744919999996</v>
      </c>
      <c r="AB14" s="28">
        <v>8</v>
      </c>
      <c r="AC14" s="26">
        <v>5.9292133780460541E-4</v>
      </c>
      <c r="AD14" s="28"/>
      <c r="AE14" s="96">
        <v>-3.3982267004605492E-5</v>
      </c>
      <c r="AF14" s="28">
        <v>-0.12431732738294828</v>
      </c>
      <c r="AG14" s="103">
        <v>0.98635772558981361</v>
      </c>
      <c r="AH14" s="96">
        <v>-3.4452274385832043E-5</v>
      </c>
      <c r="AI14" s="133">
        <v>0.40684696565403411</v>
      </c>
      <c r="AJ14" s="28">
        <v>-0.11202666372204742</v>
      </c>
      <c r="AK14" s="133">
        <v>-1.761871112472534E-2</v>
      </c>
      <c r="AL14" s="133">
        <v>35.078558568317639</v>
      </c>
      <c r="AM14" s="133">
        <v>-1.4666106190204474E-2</v>
      </c>
      <c r="AN14" s="133"/>
      <c r="AO14" s="28">
        <v>1.8426104214041732</v>
      </c>
      <c r="AP14" s="28">
        <v>8</v>
      </c>
      <c r="AQ14" s="28"/>
    </row>
    <row r="15" spans="1:43" s="15" customFormat="1" ht="15" customHeight="1" x14ac:dyDescent="0.2">
      <c r="A15" s="15" t="s">
        <v>136</v>
      </c>
      <c r="B15" s="26">
        <v>4.5663600000000001E-5</v>
      </c>
      <c r="C15" s="1">
        <v>4.5186299999999998E-6</v>
      </c>
      <c r="D15" s="26">
        <v>4.2766400000000002E-4</v>
      </c>
      <c r="E15" s="1">
        <v>1.1389900000000001E-5</v>
      </c>
      <c r="F15" s="26">
        <v>1.49052E-4</v>
      </c>
      <c r="G15" s="1">
        <v>4.3975699999999996E-6</v>
      </c>
      <c r="H15" s="26">
        <v>4.8288300000000001E-3</v>
      </c>
      <c r="I15" s="1">
        <v>4.9882700000000003E-5</v>
      </c>
      <c r="J15" s="26">
        <v>2.2137900000000001E-4</v>
      </c>
      <c r="K15" s="1">
        <v>1.28791E-5</v>
      </c>
      <c r="L15" s="26">
        <v>1.31898E-4</v>
      </c>
      <c r="M15" s="1">
        <v>4.3817300000000003E-6</v>
      </c>
      <c r="N15" s="103">
        <v>52.58</v>
      </c>
      <c r="O15" s="26">
        <v>1.0515999999999999</v>
      </c>
      <c r="P15" s="26">
        <v>4.8019841759999996E-5</v>
      </c>
      <c r="Q15" s="26">
        <v>4.4973146239999994E-4</v>
      </c>
      <c r="R15" s="26">
        <v>1.5674308319999996E-4</v>
      </c>
      <c r="S15" s="26">
        <v>5.0779976279999991E-3</v>
      </c>
      <c r="T15" s="26">
        <v>2.3280215639999999E-4</v>
      </c>
      <c r="U15" s="26">
        <v>1.3870393679999999E-4</v>
      </c>
      <c r="V15" s="28">
        <v>0.68918076893951996</v>
      </c>
      <c r="W15" s="28">
        <v>1.6452526088979198</v>
      </c>
      <c r="X15" s="16">
        <v>5.2311436587167991E-2</v>
      </c>
      <c r="Y15" s="16">
        <v>23.294806318687193</v>
      </c>
      <c r="Z15" s="16">
        <v>0.15608918982307199</v>
      </c>
      <c r="AA15" s="16">
        <v>8.3222362080000001E-2</v>
      </c>
      <c r="AB15" s="28">
        <v>9</v>
      </c>
      <c r="AC15" s="26">
        <v>5.8586048066174836E-4</v>
      </c>
      <c r="AD15" s="28"/>
      <c r="AE15" s="96">
        <v>-1.3612901826174842E-4</v>
      </c>
      <c r="AF15" s="28">
        <v>-0.49800078750695426</v>
      </c>
      <c r="AG15" s="103">
        <v>0.98469845315043403</v>
      </c>
      <c r="AH15" s="96">
        <v>-1.3824437098100301E-4</v>
      </c>
      <c r="AI15" s="133">
        <v>0.3536985043452342</v>
      </c>
      <c r="AJ15" s="28">
        <v>-0.44952201082328552</v>
      </c>
      <c r="AK15" s="133">
        <v>-2.2237357674165348E-2</v>
      </c>
      <c r="AL15" s="133">
        <v>23.287903467275235</v>
      </c>
      <c r="AM15" s="133">
        <v>-4.387461638137246E-2</v>
      </c>
      <c r="AN15" s="133"/>
      <c r="AO15" s="28">
        <v>1.4850925532998716</v>
      </c>
      <c r="AP15" s="28">
        <v>9</v>
      </c>
      <c r="AQ15" s="28"/>
    </row>
    <row r="16" spans="1:43" s="15" customFormat="1" ht="14" customHeight="1" x14ac:dyDescent="0.2">
      <c r="A16" s="15" t="s">
        <v>137</v>
      </c>
      <c r="B16" s="26">
        <v>2.0155699999999999E-4</v>
      </c>
      <c r="C16" s="1">
        <v>1.1478600000000001E-5</v>
      </c>
      <c r="D16" s="26">
        <v>1.2209899999999999E-3</v>
      </c>
      <c r="E16" s="1">
        <v>3.33109E-5</v>
      </c>
      <c r="F16" s="26">
        <v>2.61764E-4</v>
      </c>
      <c r="G16" s="1">
        <v>1.13247E-5</v>
      </c>
      <c r="H16" s="26">
        <v>1.33388E-2</v>
      </c>
      <c r="I16" s="1">
        <v>3.9534800000000001E-4</v>
      </c>
      <c r="J16" s="26">
        <v>5.2038400000000004E-4</v>
      </c>
      <c r="K16" s="1">
        <v>9.2407900000000007E-6</v>
      </c>
      <c r="L16" s="26">
        <v>1.2732499999999999E-4</v>
      </c>
      <c r="M16" s="1">
        <v>9.8955399999999998E-6</v>
      </c>
      <c r="N16" s="103">
        <v>34.754278918128456</v>
      </c>
      <c r="O16" s="26">
        <v>0.69508557836256912</v>
      </c>
      <c r="P16" s="26">
        <v>1.4009936391802435E-4</v>
      </c>
      <c r="Q16" s="26">
        <v>8.4869254032491324E-4</v>
      </c>
      <c r="R16" s="26">
        <v>1.8194838133449954E-4</v>
      </c>
      <c r="S16" s="26">
        <v>9.2716075126626375E-3</v>
      </c>
      <c r="T16" s="26">
        <v>3.6171141361062721E-4</v>
      </c>
      <c r="U16" s="26">
        <v>8.8501771265014106E-5</v>
      </c>
      <c r="V16" s="28">
        <v>2.0107060709514855</v>
      </c>
      <c r="W16" s="28">
        <v>3.1047719202706303</v>
      </c>
      <c r="X16" s="16">
        <v>6.0723452786575878E-2</v>
      </c>
      <c r="Y16" s="16">
        <v>42.53257230358858</v>
      </c>
      <c r="Z16" s="16">
        <v>0.24252026859765335</v>
      </c>
      <c r="AA16" s="16">
        <v>5.3101062759008465E-2</v>
      </c>
      <c r="AB16" s="28">
        <v>10</v>
      </c>
      <c r="AC16" s="26">
        <v>5.7879962351889121E-4</v>
      </c>
      <c r="AD16" s="28"/>
      <c r="AE16" s="96">
        <v>2.6989291680602203E-4</v>
      </c>
      <c r="AF16" s="28">
        <v>0.98734925755147041</v>
      </c>
      <c r="AG16" s="103">
        <v>0.98303918071105456</v>
      </c>
      <c r="AH16" s="96">
        <v>2.7454950128315574E-4</v>
      </c>
      <c r="AI16" s="133">
        <v>1.6752238063571996</v>
      </c>
      <c r="AJ16" s="28">
        <v>0.89273829387450232</v>
      </c>
      <c r="AK16" s="133">
        <v>-1.3825341474757459E-2</v>
      </c>
      <c r="AL16" s="133">
        <v>42.525669452176622</v>
      </c>
      <c r="AM16" s="133">
        <v>4.2556462393208885E-2</v>
      </c>
      <c r="AN16" s="133"/>
      <c r="AO16" s="28">
        <v>2.8072627449434968</v>
      </c>
      <c r="AP16" s="28">
        <v>10</v>
      </c>
      <c r="AQ16" s="28"/>
    </row>
    <row r="17" spans="1:43" ht="15" customHeight="1" x14ac:dyDescent="0.2">
      <c r="A17" t="s">
        <v>138</v>
      </c>
      <c r="B17" s="5">
        <v>1.30166E-5</v>
      </c>
      <c r="C17" s="1">
        <v>3.6961500000000002E-6</v>
      </c>
      <c r="D17" s="5">
        <v>7.9740200000000001E-4</v>
      </c>
      <c r="E17" s="1">
        <v>2.9488700000000002E-4</v>
      </c>
      <c r="F17" s="5">
        <v>1.06166E-4</v>
      </c>
      <c r="G17" s="1">
        <v>2.7320700000000001E-6</v>
      </c>
      <c r="H17" s="5">
        <v>1.0302300000000001E-6</v>
      </c>
      <c r="I17" s="1">
        <v>1.1518299999999999E-6</v>
      </c>
      <c r="J17" s="5">
        <v>1.48424E-4</v>
      </c>
      <c r="K17" s="1">
        <v>7.0605999999999998E-6</v>
      </c>
      <c r="L17" s="5">
        <v>1.11895E-4</v>
      </c>
      <c r="M17" s="1">
        <v>6.9377900000000001E-3</v>
      </c>
      <c r="N17" s="13">
        <v>100</v>
      </c>
      <c r="O17" s="5">
        <v>2</v>
      </c>
      <c r="P17" s="5">
        <v>2.60332E-5</v>
      </c>
      <c r="Q17" s="5">
        <v>1.594804E-3</v>
      </c>
      <c r="R17" s="5">
        <v>2.12332E-4</v>
      </c>
      <c r="S17" s="5">
        <v>2.0604600000000002E-6</v>
      </c>
      <c r="T17" s="5">
        <v>2.96848E-4</v>
      </c>
      <c r="U17" s="5">
        <v>2.2379E-4</v>
      </c>
      <c r="V17" s="28">
        <v>0.37362848640000001</v>
      </c>
      <c r="W17" s="28">
        <v>5.09539878</v>
      </c>
      <c r="X17" s="16">
        <v>7.0863681679999999E-2</v>
      </c>
      <c r="Y17" s="16">
        <v>9.452154204E-3</v>
      </c>
      <c r="Z17" s="16">
        <v>0.19903064704000001</v>
      </c>
      <c r="AA17" s="16">
        <v>0.134274</v>
      </c>
      <c r="AB17" s="14">
        <v>11</v>
      </c>
      <c r="AC17" s="5">
        <v>5.7173876637603405E-4</v>
      </c>
      <c r="AE17" s="1">
        <v>1.023065233623966E-3</v>
      </c>
      <c r="AG17" s="13">
        <v>0.98137990827167498</v>
      </c>
      <c r="AH17" s="92">
        <v>1.0424762367773595E-3</v>
      </c>
      <c r="AI17" s="133">
        <v>3.8146221805714239E-2</v>
      </c>
      <c r="AJ17" s="102">
        <v>2.9604737490606063</v>
      </c>
      <c r="AK17" s="133">
        <v>-3.6851125813333356E-3</v>
      </c>
      <c r="AL17" s="133">
        <v>2.5493027920444446E-3</v>
      </c>
      <c r="AM17" s="133">
        <v>-9.3315916444444919E-4</v>
      </c>
      <c r="AO17" s="102">
        <v>4.6149309171346751</v>
      </c>
      <c r="AP17" s="14">
        <v>11</v>
      </c>
    </row>
    <row r="18" spans="1:43" s="147" customFormat="1" ht="15" customHeight="1" x14ac:dyDescent="0.2">
      <c r="A18" s="147" t="s">
        <v>139</v>
      </c>
      <c r="B18" s="91">
        <v>1.08341E-5</v>
      </c>
      <c r="C18" s="1">
        <v>3.0284699999999999E-6</v>
      </c>
      <c r="D18" s="91">
        <v>5.95328E-4</v>
      </c>
      <c r="E18" s="1">
        <v>1.2183400000000001E-6</v>
      </c>
      <c r="F18" s="91">
        <v>1.15617E-4</v>
      </c>
      <c r="G18" s="1">
        <v>6.5774699999999997E-6</v>
      </c>
      <c r="H18" s="91">
        <v>6.8287299999999995E-7</v>
      </c>
      <c r="I18" s="1">
        <v>4.6754000000000002E-7</v>
      </c>
      <c r="J18" s="91">
        <v>1.4598200000000001E-4</v>
      </c>
      <c r="K18" s="1">
        <v>3.5909900000000002E-6</v>
      </c>
      <c r="L18" s="91">
        <v>1.237E-4</v>
      </c>
      <c r="M18" s="1">
        <v>5.7831899999999997E-3</v>
      </c>
      <c r="N18" s="148">
        <v>100</v>
      </c>
      <c r="O18" s="91">
        <v>2</v>
      </c>
      <c r="P18" s="91">
        <v>2.16682E-5</v>
      </c>
      <c r="Q18" s="91">
        <v>1.190656E-3</v>
      </c>
      <c r="R18" s="91">
        <v>2.31234E-4</v>
      </c>
      <c r="S18" s="91">
        <v>1.3657459999999999E-6</v>
      </c>
      <c r="T18" s="91">
        <v>2.9196400000000003E-4</v>
      </c>
      <c r="U18" s="91">
        <v>2.474E-4</v>
      </c>
      <c r="V18" s="102">
        <v>0.31098200640000001</v>
      </c>
      <c r="W18" s="102">
        <v>3.8041459199999998</v>
      </c>
      <c r="X18" s="149">
        <v>7.7172035159999999E-2</v>
      </c>
      <c r="Y18" s="149">
        <v>6.265223200399999E-3</v>
      </c>
      <c r="Z18" s="149">
        <v>0.19575602272000003</v>
      </c>
      <c r="AA18" s="149">
        <v>0.14843999999999999</v>
      </c>
      <c r="AB18" s="102">
        <v>12</v>
      </c>
      <c r="AC18" s="92">
        <v>5.646779092331769E-4</v>
      </c>
      <c r="AD18" s="102">
        <v>1.8041459200000003</v>
      </c>
      <c r="AF18" s="102"/>
      <c r="AG18" s="148">
        <v>0.97972063583229541</v>
      </c>
      <c r="AH18" s="92">
        <v>0</v>
      </c>
      <c r="AI18" s="133">
        <v>-2.4500258194285758E-2</v>
      </c>
      <c r="AJ18" s="102">
        <v>0</v>
      </c>
      <c r="AK18" s="133">
        <v>2.6232408986666656E-3</v>
      </c>
      <c r="AL18" s="133">
        <v>-6.3762821155555617E-4</v>
      </c>
      <c r="AM18" s="133">
        <v>-4.207783484444433E-3</v>
      </c>
      <c r="AN18" s="133"/>
      <c r="AO18" s="102">
        <v>3.45127129712739</v>
      </c>
      <c r="AP18" s="102">
        <v>12</v>
      </c>
      <c r="AQ18" s="102"/>
    </row>
    <row r="19" spans="1:43" s="147" customFormat="1" ht="15" customHeight="1" x14ac:dyDescent="0.2">
      <c r="A19" s="147" t="s">
        <v>140</v>
      </c>
      <c r="B19" s="91">
        <v>1.13082E-5</v>
      </c>
      <c r="C19" s="1">
        <v>3.0523099999999998E-6</v>
      </c>
      <c r="D19" s="91">
        <v>5.3430199999999995E-4</v>
      </c>
      <c r="E19" s="1">
        <v>1.52493E-5</v>
      </c>
      <c r="F19" s="91">
        <v>1.16424E-4</v>
      </c>
      <c r="G19" s="1">
        <v>5.1275100000000003E-6</v>
      </c>
      <c r="H19" s="91">
        <v>6.9280300000000004E-7</v>
      </c>
      <c r="I19" s="1">
        <v>4.7461500000000002E-7</v>
      </c>
      <c r="J19" s="91">
        <v>1.4898900000000001E-4</v>
      </c>
      <c r="K19" s="1">
        <v>5.5272100000000001E-6</v>
      </c>
      <c r="L19" s="91">
        <v>5.8087000000000004E-4</v>
      </c>
      <c r="M19" s="1">
        <v>1.30677E-2</v>
      </c>
      <c r="N19" s="148">
        <v>100</v>
      </c>
      <c r="O19" s="91">
        <v>2</v>
      </c>
      <c r="P19" s="91">
        <v>2.2616399999999999E-5</v>
      </c>
      <c r="Q19" s="91">
        <v>1.0686039999999999E-3</v>
      </c>
      <c r="R19" s="91">
        <v>2.3284799999999999E-4</v>
      </c>
      <c r="S19" s="91">
        <v>1.3856060000000001E-6</v>
      </c>
      <c r="T19" s="91">
        <v>2.9797800000000001E-4</v>
      </c>
      <c r="U19" s="91">
        <v>1.1617400000000001E-3</v>
      </c>
      <c r="V19" s="102">
        <v>0.32459057279999998</v>
      </c>
      <c r="W19" s="102">
        <v>3.4141897799999996</v>
      </c>
      <c r="X19" s="149">
        <v>7.771069152E-2</v>
      </c>
      <c r="Y19" s="149">
        <v>6.3563289643999996E-3</v>
      </c>
      <c r="Z19" s="149">
        <v>0.19978828944000002</v>
      </c>
      <c r="AA19" s="149">
        <v>0.697044</v>
      </c>
      <c r="AB19" s="102">
        <v>13</v>
      </c>
      <c r="AC19" s="92">
        <v>4.426259092331768E-4</v>
      </c>
      <c r="AD19" s="102">
        <v>1.4141897799999998</v>
      </c>
      <c r="AF19" s="102"/>
      <c r="AG19" s="148">
        <v>0.97806136339291583</v>
      </c>
      <c r="AH19" s="92">
        <v>0</v>
      </c>
      <c r="AI19" s="133">
        <v>-1.0891691794285775E-2</v>
      </c>
      <c r="AJ19" s="102">
        <v>0</v>
      </c>
      <c r="AK19" s="133">
        <v>3.1618972586666618E-3</v>
      </c>
      <c r="AL19" s="133">
        <v>-5.4652244755555536E-4</v>
      </c>
      <c r="AM19" s="133">
        <v>-1.755167644444416E-4</v>
      </c>
      <c r="AN19" s="133"/>
      <c r="AO19" s="102">
        <v>3.1027425589854394</v>
      </c>
      <c r="AP19" s="102">
        <v>13</v>
      </c>
      <c r="AQ19" s="102"/>
    </row>
    <row r="20" spans="1:43" s="15" customFormat="1" ht="15" customHeight="1" x14ac:dyDescent="0.2">
      <c r="A20" s="15" t="s">
        <v>141</v>
      </c>
      <c r="B20" s="26">
        <v>4.5146299999999998E-5</v>
      </c>
      <c r="C20" s="1">
        <v>1.35119E-5</v>
      </c>
      <c r="D20" s="26">
        <v>6.5296099999999997E-4</v>
      </c>
      <c r="E20" s="1">
        <v>2.8318899999999999E-4</v>
      </c>
      <c r="F20" s="26">
        <v>1.5889300000000001E-4</v>
      </c>
      <c r="G20" s="1">
        <v>1.3494400000000001E-5</v>
      </c>
      <c r="H20" s="26">
        <v>4.0651799999999998E-3</v>
      </c>
      <c r="I20" s="1">
        <v>3.3788499999999997E-5</v>
      </c>
      <c r="J20" s="26">
        <v>2.3491399999999999E-4</v>
      </c>
      <c r="K20" s="1">
        <v>7.4577900000000001E-6</v>
      </c>
      <c r="L20" s="26">
        <v>9.8672799999999995E-5</v>
      </c>
      <c r="M20" s="1">
        <v>7.72033E-6</v>
      </c>
      <c r="N20" s="103">
        <v>52.58</v>
      </c>
      <c r="O20" s="26">
        <v>1.0515999999999999</v>
      </c>
      <c r="P20" s="26">
        <v>4.747584907999999E-5</v>
      </c>
      <c r="Q20" s="26">
        <v>6.8665378759999993E-4</v>
      </c>
      <c r="R20" s="26">
        <v>1.6709187879999999E-4</v>
      </c>
      <c r="S20" s="26">
        <v>4.2749432879999995E-3</v>
      </c>
      <c r="T20" s="26">
        <v>2.4703556239999994E-4</v>
      </c>
      <c r="U20" s="26">
        <v>1.0376431647999998E-4</v>
      </c>
      <c r="V20" s="28">
        <v>0.68137338599615982</v>
      </c>
      <c r="W20" s="28">
        <v>2.5119855511770797</v>
      </c>
      <c r="X20" s="16">
        <v>5.5765243630711996E-2</v>
      </c>
      <c r="Y20" s="16">
        <v>19.610874839371196</v>
      </c>
      <c r="Z20" s="16">
        <v>0.16563240387795197</v>
      </c>
      <c r="AA20" s="16">
        <v>6.2258589887999989E-2</v>
      </c>
      <c r="AB20" s="28">
        <v>14</v>
      </c>
      <c r="AC20" s="26">
        <v>4.7138702034428792E-4</v>
      </c>
      <c r="AD20" s="28"/>
      <c r="AE20" s="96">
        <v>2.1526676725571202E-4</v>
      </c>
      <c r="AF20" s="28">
        <v>0.78751041465157134</v>
      </c>
      <c r="AG20" s="103">
        <v>0.97640209095353625</v>
      </c>
      <c r="AH20" s="96">
        <v>2.2046938372027294E-4</v>
      </c>
      <c r="AI20" s="133">
        <v>0.34589112140187411</v>
      </c>
      <c r="AJ20" s="28">
        <v>0.71688879620658374</v>
      </c>
      <c r="AK20" s="133">
        <v>-1.8783550630621339E-2</v>
      </c>
      <c r="AL20" s="133">
        <v>19.603971987959238</v>
      </c>
      <c r="AM20" s="133">
        <v>-3.433140232649249E-2</v>
      </c>
      <c r="AN20" s="133"/>
      <c r="AO20" s="28">
        <v>2.2867180730154875</v>
      </c>
      <c r="AP20" s="28">
        <v>14</v>
      </c>
      <c r="AQ20" s="28"/>
    </row>
    <row r="21" spans="1:43" s="15" customFormat="1" ht="14" customHeight="1" x14ac:dyDescent="0.2">
      <c r="A21" s="15" t="s">
        <v>142</v>
      </c>
      <c r="B21" s="26">
        <v>1.84835E-4</v>
      </c>
      <c r="C21" s="1">
        <v>1.90104E-5</v>
      </c>
      <c r="D21" s="26">
        <v>1.0848699999999999E-3</v>
      </c>
      <c r="E21" s="1">
        <v>3.1202199999999997E-5</v>
      </c>
      <c r="F21" s="26">
        <v>2.8894100000000002E-4</v>
      </c>
      <c r="G21" s="1">
        <v>1.5809100000000001E-5</v>
      </c>
      <c r="H21" s="26">
        <v>4.97294E-2</v>
      </c>
      <c r="I21" s="1">
        <v>4.88021E-4</v>
      </c>
      <c r="J21" s="26">
        <v>4.8077599999999998E-4</v>
      </c>
      <c r="K21" s="1">
        <v>1.9621499999999998E-5</v>
      </c>
      <c r="L21" s="26">
        <v>1.1998999999999999E-4</v>
      </c>
      <c r="M21" s="1">
        <v>1.38495E-5</v>
      </c>
      <c r="N21" s="103">
        <v>34.754278918128456</v>
      </c>
      <c r="O21" s="26">
        <v>0.69508557836256912</v>
      </c>
      <c r="P21" s="26">
        <v>1.2847614287664547E-4</v>
      </c>
      <c r="Q21" s="26">
        <v>7.5407749139820037E-4</v>
      </c>
      <c r="R21" s="26">
        <v>2.008387220976591E-4</v>
      </c>
      <c r="S21" s="26">
        <v>3.4566188760623548E-2</v>
      </c>
      <c r="T21" s="26">
        <v>3.341804640228425E-4</v>
      </c>
      <c r="U21" s="26">
        <v>8.3403318547724671E-5</v>
      </c>
      <c r="V21" s="28">
        <v>1.8438896025656157</v>
      </c>
      <c r="W21" s="28">
        <v>2.7586416867820365</v>
      </c>
      <c r="X21" s="16">
        <v>6.7027915112872746E-2</v>
      </c>
      <c r="Y21" s="16">
        <v>158.56893432048446</v>
      </c>
      <c r="Z21" s="16">
        <v>0.22406131751803546</v>
      </c>
      <c r="AA21" s="16">
        <v>5.0041991128634805E-2</v>
      </c>
      <c r="AB21" s="28">
        <v>15</v>
      </c>
      <c r="AC21" s="26">
        <v>5.0014813145539904E-4</v>
      </c>
      <c r="AD21" s="28"/>
      <c r="AE21" s="96">
        <v>2.5392935994280133E-4</v>
      </c>
      <c r="AF21" s="28">
        <v>0.92894977747875018</v>
      </c>
      <c r="AG21" s="103">
        <v>0.97474281851415667</v>
      </c>
      <c r="AH21" s="96">
        <v>2.6050908518605658E-4</v>
      </c>
      <c r="AI21" s="133">
        <v>1.5084073379713299</v>
      </c>
      <c r="AJ21" s="28">
        <v>0.84708380514576453</v>
      </c>
      <c r="AK21" s="133">
        <v>-7.5208791484605887E-3</v>
      </c>
      <c r="AL21" s="133">
        <v>158.56203146907251</v>
      </c>
      <c r="AM21" s="133">
        <v>2.4097511313590992E-2</v>
      </c>
      <c r="AN21" s="133"/>
      <c r="AO21" s="28">
        <v>2.5155296375820626</v>
      </c>
      <c r="AP21" s="28">
        <v>15</v>
      </c>
      <c r="AQ21" s="28"/>
    </row>
    <row r="22" spans="1:43" s="15" customFormat="1" ht="14" customHeight="1" x14ac:dyDescent="0.2">
      <c r="A22" s="15" t="s">
        <v>143</v>
      </c>
      <c r="B22" s="26">
        <v>1.68006E-4</v>
      </c>
      <c r="C22" s="1">
        <v>8.3518300000000006E-6</v>
      </c>
      <c r="D22" s="26">
        <v>1.0597E-3</v>
      </c>
      <c r="E22" s="1">
        <v>3.1755499999999998E-5</v>
      </c>
      <c r="F22" s="26">
        <v>2.4697199999999998E-4</v>
      </c>
      <c r="G22" s="1">
        <v>9.2623499999999995E-6</v>
      </c>
      <c r="H22" s="26">
        <v>3.3377900000000002E-2</v>
      </c>
      <c r="I22" s="1">
        <v>1.2532799999999999E-4</v>
      </c>
      <c r="J22" s="26">
        <v>5.12917E-4</v>
      </c>
      <c r="K22" s="1">
        <v>2.25162E-5</v>
      </c>
      <c r="L22" s="26">
        <v>9.2350799999999997E-5</v>
      </c>
      <c r="M22" s="1">
        <v>4.3114900000000003E-5</v>
      </c>
      <c r="N22" s="103">
        <v>34.754278918128456</v>
      </c>
      <c r="O22" s="26">
        <v>0.69508557836256912</v>
      </c>
      <c r="P22" s="26">
        <v>1.1677854767838178E-4</v>
      </c>
      <c r="Q22" s="26">
        <v>7.3658218739081451E-4</v>
      </c>
      <c r="R22" s="26">
        <v>1.7166667545936041E-4</v>
      </c>
      <c r="S22" s="26">
        <v>2.3200496926027998E-2</v>
      </c>
      <c r="T22" s="26">
        <v>3.5652120959699384E-4</v>
      </c>
      <c r="U22" s="26">
        <v>6.4191709230245953E-5</v>
      </c>
      <c r="V22" s="28">
        <v>1.6760057162801354</v>
      </c>
      <c r="W22" s="28">
        <v>2.694638616131817</v>
      </c>
      <c r="X22" s="16">
        <v>5.7292036267806941E-2</v>
      </c>
      <c r="Y22" s="16">
        <v>106.42995959846083</v>
      </c>
      <c r="Z22" s="16">
        <v>0.23904034061059243</v>
      </c>
      <c r="AA22" s="16">
        <v>3.851502553814757E-2</v>
      </c>
      <c r="AB22" s="28">
        <v>16</v>
      </c>
      <c r="AC22" s="26">
        <v>5.2890924256651021E-4</v>
      </c>
      <c r="AD22" s="28"/>
      <c r="AE22" s="96">
        <v>2.076729448243043E-4</v>
      </c>
      <c r="AF22" s="28">
        <v>0.7597299340507524</v>
      </c>
      <c r="AG22" s="103">
        <v>0.97308354607477709</v>
      </c>
      <c r="AH22" s="96">
        <v>2.1341738400779161E-4</v>
      </c>
      <c r="AI22" s="133">
        <v>1.3405234516858495</v>
      </c>
      <c r="AJ22" s="28">
        <v>0.69395817654673908</v>
      </c>
      <c r="AK22" s="133">
        <v>-1.7256757993526394E-2</v>
      </c>
      <c r="AL22" s="133">
        <v>106.42305674704888</v>
      </c>
      <c r="AM22" s="133">
        <v>3.9076534406147979E-2</v>
      </c>
      <c r="AN22" s="133"/>
      <c r="AO22" s="28">
        <v>2.4613568805074149</v>
      </c>
      <c r="AP22" s="28">
        <v>16</v>
      </c>
      <c r="AQ22" s="28"/>
    </row>
    <row r="23" spans="1:43" s="15" customFormat="1" ht="15" customHeight="1" x14ac:dyDescent="0.2">
      <c r="A23" s="15" t="s">
        <v>144</v>
      </c>
      <c r="B23" s="26">
        <v>5.2519099999999997E-5</v>
      </c>
      <c r="C23" s="1">
        <v>5.4928799999999998E-6</v>
      </c>
      <c r="D23" s="26">
        <v>4.1700100000000001E-4</v>
      </c>
      <c r="E23" s="1">
        <v>1.18076E-5</v>
      </c>
      <c r="F23" s="26">
        <v>1.4827199999999999E-4</v>
      </c>
      <c r="G23" s="1">
        <v>1.32745E-5</v>
      </c>
      <c r="H23" s="26">
        <v>5.8479600000000001E-3</v>
      </c>
      <c r="I23" s="1">
        <v>3.6481099999999999E-5</v>
      </c>
      <c r="J23" s="26">
        <v>2.3477900000000001E-4</v>
      </c>
      <c r="K23" s="1">
        <v>1.04964E-5</v>
      </c>
      <c r="L23" s="26">
        <v>1.0893800000000001E-4</v>
      </c>
      <c r="M23" s="1">
        <v>3.6386799999999999E-6</v>
      </c>
      <c r="N23" s="103">
        <v>52.58</v>
      </c>
      <c r="O23" s="26">
        <v>1.0515999999999999</v>
      </c>
      <c r="P23" s="26">
        <v>5.5229085559999992E-5</v>
      </c>
      <c r="Q23" s="26">
        <v>4.3851825159999994E-4</v>
      </c>
      <c r="R23" s="26">
        <v>1.5592283519999997E-4</v>
      </c>
      <c r="S23" s="26">
        <v>6.1497147359999994E-3</v>
      </c>
      <c r="T23" s="26">
        <v>2.4689359640000001E-4</v>
      </c>
      <c r="U23" s="26">
        <v>1.145592008E-4</v>
      </c>
      <c r="V23" s="28">
        <v>0.79264783595711985</v>
      </c>
      <c r="W23" s="28">
        <v>1.6042313198282798</v>
      </c>
      <c r="X23" s="16">
        <v>5.2037687019647991E-2</v>
      </c>
      <c r="Y23" s="16">
        <v>28.211201379926393</v>
      </c>
      <c r="Z23" s="16">
        <v>0.165537218514272</v>
      </c>
      <c r="AA23" s="16">
        <v>6.8735520479999992E-2</v>
      </c>
      <c r="AB23" s="28">
        <v>17</v>
      </c>
      <c r="AC23" s="26">
        <v>5.5767035367762128E-4</v>
      </c>
      <c r="AD23" s="28"/>
      <c r="AE23" s="96">
        <v>-1.1915210207762134E-4</v>
      </c>
      <c r="AF23" s="28">
        <v>-0.43589413503056218</v>
      </c>
      <c r="AG23" s="103">
        <v>0.97142427363539763</v>
      </c>
      <c r="AH23" s="96">
        <v>-1.2265711832762212E-4</v>
      </c>
      <c r="AI23" s="133">
        <v>0.45716557136283414</v>
      </c>
      <c r="AJ23" s="28">
        <v>-0.39883775434154262</v>
      </c>
      <c r="AK23" s="133">
        <v>-2.2511107241685348E-2</v>
      </c>
      <c r="AL23" s="133">
        <v>28.204298528514439</v>
      </c>
      <c r="AM23" s="133">
        <v>-3.4426587690172449E-2</v>
      </c>
      <c r="AN23" s="133"/>
      <c r="AO23" s="28">
        <v>1.467851860406012</v>
      </c>
      <c r="AP23" s="28">
        <v>17</v>
      </c>
      <c r="AQ23" s="28"/>
    </row>
    <row r="24" spans="1:43" s="15" customFormat="1" ht="14" customHeight="1" x14ac:dyDescent="0.2">
      <c r="A24" s="15" t="s">
        <v>145</v>
      </c>
      <c r="B24" s="26">
        <v>4.3492799999999998E-5</v>
      </c>
      <c r="C24" s="1">
        <v>5.8815700000000002E-6</v>
      </c>
      <c r="D24" s="26">
        <v>3.97692E-4</v>
      </c>
      <c r="E24" s="1">
        <v>1.3088700000000001E-5</v>
      </c>
      <c r="F24" s="26">
        <v>1.3929799999999999E-4</v>
      </c>
      <c r="G24" s="1">
        <v>9.3599100000000006E-6</v>
      </c>
      <c r="H24" s="26">
        <v>7.0656299999999998E-3</v>
      </c>
      <c r="I24" s="1">
        <v>4.9977700000000001E-5</v>
      </c>
      <c r="J24" s="26">
        <v>2.2928E-4</v>
      </c>
      <c r="K24" s="1">
        <v>1.17899E-5</v>
      </c>
      <c r="L24" s="26">
        <v>1.12608E-4</v>
      </c>
      <c r="M24" s="1">
        <v>9.3448200000000004E-6</v>
      </c>
      <c r="N24" s="103">
        <v>34.754278918128456</v>
      </c>
      <c r="O24" s="26">
        <v>0.69508557836256912</v>
      </c>
      <c r="P24" s="26">
        <v>3.0231218042607545E-5</v>
      </c>
      <c r="Q24" s="26">
        <v>2.7642997383016686E-4</v>
      </c>
      <c r="R24" s="26">
        <v>9.6824030894749154E-5</v>
      </c>
      <c r="S24" s="26">
        <v>4.9112175150459189E-3</v>
      </c>
      <c r="T24" s="26">
        <v>1.5936922140696985E-4</v>
      </c>
      <c r="U24" s="26">
        <v>7.8272196808252189E-5</v>
      </c>
      <c r="V24" s="28">
        <v>0.43387844134750347</v>
      </c>
      <c r="W24" s="28">
        <v>1.0112637732628995</v>
      </c>
      <c r="X24" s="16">
        <v>3.2314052070813587E-2</v>
      </c>
      <c r="Y24" s="16">
        <v>22.529719228521646</v>
      </c>
      <c r="Z24" s="16">
        <v>0.10685387556894514</v>
      </c>
      <c r="AA24" s="16">
        <v>4.6963318084951314E-2</v>
      </c>
      <c r="AB24" s="28">
        <v>18</v>
      </c>
      <c r="AC24" s="26">
        <v>5.8643146478873245E-4</v>
      </c>
      <c r="AD24" s="28"/>
      <c r="AE24" s="96">
        <v>-3.1000149095856559E-4</v>
      </c>
      <c r="AF24" s="28">
        <v>-1.1340784543737206</v>
      </c>
      <c r="AG24" s="103">
        <v>0.96976500119601805</v>
      </c>
      <c r="AH24" s="96">
        <v>-3.1966661054609987E-4</v>
      </c>
      <c r="AI24" s="133">
        <v>9.8396176753217726E-2</v>
      </c>
      <c r="AJ24" s="28">
        <v>-1.0394432449296125</v>
      </c>
      <c r="AK24" s="133">
        <v>-4.2234742190519751E-2</v>
      </c>
      <c r="AL24" s="133">
        <v>22.522816377109688</v>
      </c>
      <c r="AM24" s="133">
        <v>-9.3109930635499313E-2</v>
      </c>
      <c r="AN24" s="133"/>
      <c r="AO24" s="28">
        <v>0.92687705502758722</v>
      </c>
      <c r="AP24" s="28">
        <v>18</v>
      </c>
      <c r="AQ24" s="28"/>
    </row>
    <row r="25" spans="1:43" ht="15" customHeight="1" x14ac:dyDescent="0.2">
      <c r="A25" t="s">
        <v>146</v>
      </c>
      <c r="B25" s="5">
        <v>2.8992500000000001E-5</v>
      </c>
      <c r="C25" s="1">
        <v>5.2737900000000004E-6</v>
      </c>
      <c r="D25" s="5">
        <v>2.6646900000000003E-4</v>
      </c>
      <c r="E25" s="1">
        <v>1.7324900000000001E-5</v>
      </c>
      <c r="F25" s="5">
        <v>1.66145E-4</v>
      </c>
      <c r="G25" s="1">
        <v>1.1048499999999999E-5</v>
      </c>
      <c r="H25" s="5">
        <v>3.1417100000000003E-2</v>
      </c>
      <c r="I25" s="1">
        <v>2.8168799999999999E-4</v>
      </c>
      <c r="J25" s="5">
        <v>1.60369E-4</v>
      </c>
      <c r="K25" s="1">
        <v>7.6644299999999994E-6</v>
      </c>
      <c r="L25" s="5">
        <v>1.10123E-4</v>
      </c>
      <c r="M25" s="1">
        <v>8.0742999999999999E-6</v>
      </c>
      <c r="N25" s="13">
        <v>55</v>
      </c>
      <c r="O25" s="5">
        <v>1.1000000000000001</v>
      </c>
      <c r="P25" s="5">
        <v>3.1891750000000002E-5</v>
      </c>
      <c r="Q25" s="5">
        <v>2.9311590000000008E-4</v>
      </c>
      <c r="R25" s="5">
        <v>1.8275950000000001E-4</v>
      </c>
      <c r="S25" s="5">
        <v>3.4558810000000009E-2</v>
      </c>
      <c r="T25" s="5">
        <v>1.7640590000000001E-4</v>
      </c>
      <c r="U25" s="5">
        <v>1.2113530000000002E-4</v>
      </c>
      <c r="V25" s="28">
        <v>0.45771039600000002</v>
      </c>
      <c r="W25" s="28">
        <v>1.8275776365000005</v>
      </c>
      <c r="X25" s="16">
        <v>6.0994155530000004E-2</v>
      </c>
      <c r="Y25" s="16">
        <v>158.53508499400002</v>
      </c>
      <c r="Z25" s="16">
        <v>0.11827662783200001</v>
      </c>
      <c r="AA25" s="16">
        <v>7.2681180000000012E-2</v>
      </c>
      <c r="AB25" s="14">
        <v>19</v>
      </c>
      <c r="AC25" s="5">
        <v>6.1519257589984352E-4</v>
      </c>
      <c r="AE25" s="1">
        <v>-3.2207667589984344E-4</v>
      </c>
      <c r="AF25" s="14">
        <v>-1.0290349794999998</v>
      </c>
      <c r="AG25" s="13">
        <v>0.96810572875663847</v>
      </c>
      <c r="AH25" s="92">
        <v>-3.3268750130576575E-4</v>
      </c>
      <c r="AI25" s="133">
        <v>0.12222813140571426</v>
      </c>
      <c r="AJ25" s="102">
        <v>-0.94478183723494524</v>
      </c>
      <c r="AK25" s="133">
        <v>-1.3554638731333331E-2</v>
      </c>
      <c r="AL25" s="133">
        <v>158.52818214258809</v>
      </c>
      <c r="AM25" s="133">
        <v>-8.1687178372444449E-2</v>
      </c>
      <c r="AO25" s="102">
        <v>0.85982810692846334</v>
      </c>
      <c r="AP25" s="14">
        <v>19</v>
      </c>
    </row>
    <row r="26" spans="1:43" s="15" customFormat="1" ht="14" customHeight="1" x14ac:dyDescent="0.2">
      <c r="A26" s="15" t="s">
        <v>147</v>
      </c>
      <c r="B26" s="26">
        <v>1.6245800000000001E-4</v>
      </c>
      <c r="C26" s="1">
        <v>2.1758400000000002E-5</v>
      </c>
      <c r="D26" s="26">
        <v>1.2281200000000001E-3</v>
      </c>
      <c r="E26" s="1">
        <v>4.5356899999999999E-5</v>
      </c>
      <c r="F26" s="26">
        <v>3.1829200000000002E-4</v>
      </c>
      <c r="G26" s="1">
        <v>1.22201E-5</v>
      </c>
      <c r="H26" s="26">
        <v>2.4141800000000001E-2</v>
      </c>
      <c r="I26" s="1">
        <v>9.2180799999999998E-4</v>
      </c>
      <c r="J26" s="26">
        <v>4.5527600000000001E-4</v>
      </c>
      <c r="K26" s="1">
        <v>2.1577200000000001E-5</v>
      </c>
      <c r="L26" s="26">
        <v>9.2674800000000002E-5</v>
      </c>
      <c r="M26" s="1">
        <v>9.1889699999999992E-6</v>
      </c>
      <c r="N26" s="103">
        <v>34.754278918128456</v>
      </c>
      <c r="O26" s="26">
        <v>0.69508557836256912</v>
      </c>
      <c r="P26" s="26">
        <v>1.1292221288962626E-4</v>
      </c>
      <c r="Q26" s="26">
        <v>8.5364850049863845E-4</v>
      </c>
      <c r="R26" s="26">
        <v>2.2124017890817887E-4</v>
      </c>
      <c r="S26" s="26">
        <v>1.6780617015713473E-2</v>
      </c>
      <c r="T26" s="26">
        <v>3.1645578177459704E-4</v>
      </c>
      <c r="U26" s="26">
        <v>6.441691695763542E-5</v>
      </c>
      <c r="V26" s="28">
        <v>1.620659599391916</v>
      </c>
      <c r="W26" s="28">
        <v>3.1229023093741692</v>
      </c>
      <c r="X26" s="16">
        <v>7.3836697308815619E-2</v>
      </c>
      <c r="Y26" s="16">
        <v>76.979402497883981</v>
      </c>
      <c r="Z26" s="16">
        <v>0.21217727256423183</v>
      </c>
      <c r="AA26" s="16">
        <v>3.8650150174581253E-2</v>
      </c>
      <c r="AB26" s="28">
        <v>20</v>
      </c>
      <c r="AC26" s="26">
        <v>6.439536870109547E-4</v>
      </c>
      <c r="AD26" s="28"/>
      <c r="AE26" s="96">
        <v>2.0969481348768375E-4</v>
      </c>
      <c r="AF26" s="28">
        <v>0.76712653618199356</v>
      </c>
      <c r="AG26" s="103">
        <v>0.9664464563172589</v>
      </c>
      <c r="AH26" s="96">
        <v>2.169750968788761E-4</v>
      </c>
      <c r="AI26" s="133">
        <v>1.2851773347976301</v>
      </c>
      <c r="AJ26" s="28">
        <v>0.70552660593299998</v>
      </c>
      <c r="AK26" s="133">
        <v>-7.1209695251771949E-4</v>
      </c>
      <c r="AL26" s="133">
        <v>76.972499646472031</v>
      </c>
      <c r="AM26" s="133">
        <v>1.2213466359787371E-2</v>
      </c>
      <c r="AN26" s="133"/>
      <c r="AO26" s="28">
        <v>2.8721345998000718</v>
      </c>
      <c r="AP26" s="28">
        <v>20</v>
      </c>
      <c r="AQ26" s="28"/>
    </row>
    <row r="27" spans="1:43" s="15" customFormat="1" ht="14" customHeight="1" x14ac:dyDescent="0.2">
      <c r="A27" s="15" t="s">
        <v>148</v>
      </c>
      <c r="B27" s="26">
        <v>3.9735499999999999E-5</v>
      </c>
      <c r="C27" s="1">
        <v>2.4757599999999998E-6</v>
      </c>
      <c r="D27" s="26">
        <v>3.4917299999999999E-4</v>
      </c>
      <c r="E27" s="1">
        <v>6.8770399999999998E-6</v>
      </c>
      <c r="F27" s="26">
        <v>1.4735200000000001E-4</v>
      </c>
      <c r="G27" s="1">
        <v>7.4023100000000001E-6</v>
      </c>
      <c r="H27" s="26">
        <v>4.9100400000000001E-3</v>
      </c>
      <c r="I27" s="1">
        <v>1.1565099999999999E-4</v>
      </c>
      <c r="J27" s="26">
        <v>2.30881E-4</v>
      </c>
      <c r="K27" s="1">
        <v>1.0529900000000001E-5</v>
      </c>
      <c r="L27" s="26">
        <v>1.1424799999999999E-4</v>
      </c>
      <c r="M27" s="1">
        <v>7.4297000000000002E-6</v>
      </c>
      <c r="N27" s="103">
        <v>34.754278918128456</v>
      </c>
      <c r="O27" s="26">
        <v>0.69508557836256912</v>
      </c>
      <c r="P27" s="26">
        <v>2.7619572999025866E-5</v>
      </c>
      <c r="Q27" s="26">
        <v>2.4270511665359335E-4</v>
      </c>
      <c r="R27" s="26">
        <v>1.0242225014288129E-4</v>
      </c>
      <c r="S27" s="26">
        <v>3.4128979931833487E-3</v>
      </c>
      <c r="T27" s="26">
        <v>1.6048205341792832E-4</v>
      </c>
      <c r="U27" s="26">
        <v>7.9412137156766797E-5</v>
      </c>
      <c r="V27" s="28">
        <v>0.39639611168201921</v>
      </c>
      <c r="W27" s="28">
        <v>0.88788812825384056</v>
      </c>
      <c r="X27" s="16">
        <v>3.4182401762685201E-2</v>
      </c>
      <c r="Y27" s="16">
        <v>15.656328253929292</v>
      </c>
      <c r="Z27" s="16">
        <v>0.10760000717565259</v>
      </c>
      <c r="AA27" s="16">
        <v>4.7647282294060081E-2</v>
      </c>
      <c r="AB27" s="28">
        <v>21</v>
      </c>
      <c r="AC27" s="26">
        <v>6.7271479812206587E-4</v>
      </c>
      <c r="AD27" s="28"/>
      <c r="AE27" s="96">
        <v>-4.3000968146847255E-4</v>
      </c>
      <c r="AF27" s="28">
        <v>-1.5731044177161133</v>
      </c>
      <c r="AG27" s="103">
        <v>0.96478718387787932</v>
      </c>
      <c r="AH27" s="96">
        <v>-4.4570418083300563E-4</v>
      </c>
      <c r="AI27" s="133">
        <v>6.0913847087733473E-2</v>
      </c>
      <c r="AJ27" s="28">
        <v>-1.4492730385957617</v>
      </c>
      <c r="AK27" s="133">
        <v>-4.0366392498648131E-2</v>
      </c>
      <c r="AL27" s="133">
        <v>15.649425402517338</v>
      </c>
      <c r="AM27" s="133">
        <v>-9.2363799028791868E-2</v>
      </c>
      <c r="AN27" s="133"/>
      <c r="AO27" s="28">
        <v>0.81799549418070794</v>
      </c>
      <c r="AP27" s="28">
        <v>21</v>
      </c>
      <c r="AQ27" s="28"/>
    </row>
    <row r="28" spans="1:43" s="147" customFormat="1" ht="15" customHeight="1" x14ac:dyDescent="0.2">
      <c r="A28" s="147" t="s">
        <v>149</v>
      </c>
      <c r="B28" s="91">
        <v>1.09097E-5</v>
      </c>
      <c r="C28" s="1">
        <v>1.7224100000000001E-6</v>
      </c>
      <c r="D28" s="91">
        <v>6.6372700000000002E-4</v>
      </c>
      <c r="E28" s="1">
        <v>9.5630099999999998E-5</v>
      </c>
      <c r="F28" s="91">
        <v>1.04576E-4</v>
      </c>
      <c r="G28" s="1">
        <v>8.3266499999999993E-6</v>
      </c>
      <c r="H28" s="91">
        <v>1.5100999999999999E-6</v>
      </c>
      <c r="I28" s="1">
        <v>4.2268200000000003E-7</v>
      </c>
      <c r="J28" s="91">
        <v>1.4760899999999999E-4</v>
      </c>
      <c r="K28" s="1">
        <v>7.2240800000000003E-6</v>
      </c>
      <c r="L28" s="91">
        <v>2.0200499999999999</v>
      </c>
      <c r="M28" s="1">
        <v>3.9199300000000003E-3</v>
      </c>
      <c r="N28" s="148">
        <v>100</v>
      </c>
      <c r="O28" s="91">
        <v>2</v>
      </c>
      <c r="P28" s="91">
        <v>2.18194E-5</v>
      </c>
      <c r="Q28" s="91">
        <v>1.327454E-3</v>
      </c>
      <c r="R28" s="91">
        <v>2.0915199999999999E-4</v>
      </c>
      <c r="S28" s="91">
        <v>3.0201999999999999E-6</v>
      </c>
      <c r="T28" s="91">
        <v>2.9521799999999998E-4</v>
      </c>
      <c r="U28" s="91">
        <v>4.0400999999999998</v>
      </c>
      <c r="V28" s="102">
        <v>0.31315202879999998</v>
      </c>
      <c r="W28" s="102">
        <v>4.2412155299999998</v>
      </c>
      <c r="X28" s="149">
        <v>6.9802388480000005E-2</v>
      </c>
      <c r="Y28" s="149">
        <v>1.3854865479999999E-2</v>
      </c>
      <c r="Z28" s="149">
        <v>0.19793776463999999</v>
      </c>
      <c r="AA28" s="149">
        <v>2424.06</v>
      </c>
      <c r="AB28" s="102">
        <v>22</v>
      </c>
      <c r="AC28" s="92">
        <v>7.0147590923317694E-4</v>
      </c>
      <c r="AD28" s="102">
        <v>2.2412155300000003</v>
      </c>
      <c r="AF28" s="102"/>
      <c r="AG28" s="148">
        <v>0.96312791143849985</v>
      </c>
      <c r="AH28" s="92">
        <v>0</v>
      </c>
      <c r="AI28" s="133">
        <v>-2.2330235794285763E-2</v>
      </c>
      <c r="AJ28" s="102">
        <v>0</v>
      </c>
      <c r="AK28" s="133">
        <v>-4.7464057813333379E-3</v>
      </c>
      <c r="AL28" s="133">
        <v>6.9520140680444428E-3</v>
      </c>
      <c r="AM28" s="133">
        <v>-2.0260415644444648E-3</v>
      </c>
      <c r="AN28" s="133"/>
      <c r="AO28" s="102">
        <v>3.9140877876120355</v>
      </c>
      <c r="AP28" s="102">
        <v>22</v>
      </c>
      <c r="AQ28" s="102"/>
    </row>
    <row r="29" spans="1:43" s="147" customFormat="1" ht="15" customHeight="1" x14ac:dyDescent="0.2">
      <c r="A29" s="147" t="s">
        <v>150</v>
      </c>
      <c r="B29" s="91">
        <v>1.3077900000000001E-5</v>
      </c>
      <c r="C29" s="1">
        <v>2.7256100000000001E-6</v>
      </c>
      <c r="D29" s="91">
        <v>5.5263800000000004E-4</v>
      </c>
      <c r="E29" s="1">
        <v>2.7505399999999999E-5</v>
      </c>
      <c r="F29" s="91">
        <v>1.0952599999999999E-4</v>
      </c>
      <c r="G29" s="1">
        <v>6.6105599999999996E-6</v>
      </c>
      <c r="H29" s="91">
        <v>3.6790600000000001E-7</v>
      </c>
      <c r="I29" s="1">
        <v>4.1133200000000002E-7</v>
      </c>
      <c r="J29" s="91">
        <v>1.5214199999999999E-4</v>
      </c>
      <c r="K29" s="1">
        <v>8.3145600000000006E-6</v>
      </c>
      <c r="L29" s="91">
        <v>3.7644399999999998E-4</v>
      </c>
      <c r="M29" s="1">
        <v>4.8391199999999997E-3</v>
      </c>
      <c r="N29" s="148">
        <v>100</v>
      </c>
      <c r="O29" s="91">
        <v>2</v>
      </c>
      <c r="P29" s="91">
        <v>2.6155800000000001E-5</v>
      </c>
      <c r="Q29" s="91">
        <v>1.1052760000000001E-3</v>
      </c>
      <c r="R29" s="91">
        <v>2.1905199999999999E-4</v>
      </c>
      <c r="S29" s="91">
        <v>7.3581200000000002E-7</v>
      </c>
      <c r="T29" s="91">
        <v>3.0428399999999999E-4</v>
      </c>
      <c r="U29" s="91">
        <v>7.5288799999999995E-4</v>
      </c>
      <c r="V29" s="102">
        <v>0.3753880416</v>
      </c>
      <c r="W29" s="102">
        <v>3.5313568200000001</v>
      </c>
      <c r="X29" s="149">
        <v>7.3106414479999993E-2</v>
      </c>
      <c r="Y29" s="149">
        <v>3.3754639687999998E-3</v>
      </c>
      <c r="Z29" s="149">
        <v>0.20401633631999999</v>
      </c>
      <c r="AA29" s="149">
        <v>0.45173279999999999</v>
      </c>
      <c r="AB29" s="102">
        <v>23</v>
      </c>
      <c r="AC29" s="92">
        <v>4.7929790923317698E-4</v>
      </c>
      <c r="AD29" s="102">
        <v>1.5313568200000005</v>
      </c>
      <c r="AF29" s="102"/>
      <c r="AG29" s="148">
        <v>0.96146863899912027</v>
      </c>
      <c r="AH29" s="92">
        <v>0</v>
      </c>
      <c r="AI29" s="133">
        <v>3.9905777005714259E-2</v>
      </c>
      <c r="AJ29" s="102">
        <v>0</v>
      </c>
      <c r="AK29" s="133">
        <v>-1.4423797813333391E-3</v>
      </c>
      <c r="AL29" s="133">
        <v>-3.5273874431555555E-3</v>
      </c>
      <c r="AM29" s="133">
        <v>4.0525301155555429E-3</v>
      </c>
      <c r="AN29" s="133"/>
      <c r="AO29" s="102">
        <v>3.2646051938027369</v>
      </c>
      <c r="AP29" s="102">
        <v>23</v>
      </c>
      <c r="AQ29" s="102"/>
    </row>
    <row r="30" spans="1:43" s="15" customFormat="1" ht="15" customHeight="1" x14ac:dyDescent="0.2">
      <c r="A30" s="15" t="s">
        <v>151</v>
      </c>
      <c r="B30" s="26">
        <v>8.8346299999999996E-3</v>
      </c>
      <c r="C30" s="1">
        <v>7.0059499999999996E-5</v>
      </c>
      <c r="D30" s="26">
        <v>0.53773000000000004</v>
      </c>
      <c r="E30" s="1">
        <v>2.4403599999999999E-3</v>
      </c>
      <c r="F30" s="26">
        <v>0.29731000000000002</v>
      </c>
      <c r="G30" s="1">
        <v>6.7095999999999996E-4</v>
      </c>
      <c r="H30" s="26">
        <v>6.1983499999999997E-2</v>
      </c>
      <c r="I30" s="1">
        <v>1.8545899999999999E-4</v>
      </c>
      <c r="J30" s="26">
        <v>1.5948</v>
      </c>
      <c r="K30" s="1">
        <v>9.1967300000000002E-3</v>
      </c>
      <c r="L30" s="26">
        <v>8.0921399999999994E-5</v>
      </c>
      <c r="M30" s="1">
        <v>5.3321300000000005E-4</v>
      </c>
      <c r="N30" s="103">
        <v>48.7</v>
      </c>
      <c r="O30" s="26">
        <v>0.97400000000000009</v>
      </c>
      <c r="P30" s="26">
        <v>8.60492962E-3</v>
      </c>
      <c r="Q30" s="26">
        <v>0.52374902000000012</v>
      </c>
      <c r="R30" s="26">
        <v>0.28957994000000004</v>
      </c>
      <c r="S30" s="26">
        <v>6.0371929000000005E-2</v>
      </c>
      <c r="T30" s="26">
        <v>1.5533352</v>
      </c>
      <c r="U30" s="26">
        <v>7.8817443599999996E-5</v>
      </c>
      <c r="V30" s="28">
        <v>123.49794990624</v>
      </c>
      <c r="W30" s="28">
        <v>1673.3781189000003</v>
      </c>
      <c r="X30" s="16">
        <v>96.644409175600018</v>
      </c>
      <c r="Y30" s="16">
        <v>276.95018709459998</v>
      </c>
      <c r="Z30" s="16">
        <v>1041.4801848960001</v>
      </c>
      <c r="AA30" s="16">
        <v>4.7290466159999996E-2</v>
      </c>
      <c r="AB30" s="28">
        <v>24</v>
      </c>
      <c r="AC30" s="26">
        <v>4.7470668701095472E-4</v>
      </c>
      <c r="AD30" s="28"/>
      <c r="AE30" s="96">
        <v>0.52327431331298913</v>
      </c>
      <c r="AF30" s="28">
        <v>1671.8614310350004</v>
      </c>
      <c r="AG30" s="103">
        <v>0.9598093665597407</v>
      </c>
      <c r="AH30" s="96">
        <v>0.54518567076352797</v>
      </c>
      <c r="AI30" s="133">
        <v>123.16246764164573</v>
      </c>
      <c r="AJ30" s="28">
        <v>1548.2442761945899</v>
      </c>
      <c r="AK30" s="133">
        <v>96.569860381338685</v>
      </c>
      <c r="AL30" s="133">
        <v>276.94328424318803</v>
      </c>
      <c r="AM30" s="133">
        <v>1041.2802210897955</v>
      </c>
      <c r="AN30" s="133"/>
      <c r="AO30" s="28">
        <v>1549.6488204122923</v>
      </c>
      <c r="AP30" s="28">
        <v>24</v>
      </c>
      <c r="AQ30" s="28"/>
    </row>
    <row r="31" spans="1:43" s="97" customFormat="1" ht="15" customHeight="1" x14ac:dyDescent="0.2">
      <c r="A31" s="97" t="s">
        <v>152</v>
      </c>
      <c r="B31" s="89">
        <v>1.10378E-5</v>
      </c>
      <c r="C31" s="1">
        <v>1.4031200000000001E-6</v>
      </c>
      <c r="D31" s="89">
        <v>1.6704199999999999E-2</v>
      </c>
      <c r="E31" s="1">
        <v>1.82373E-4</v>
      </c>
      <c r="F31" s="89">
        <v>1.08081E-4</v>
      </c>
      <c r="G31" s="1">
        <v>5.4878000000000002E-6</v>
      </c>
      <c r="H31" s="89">
        <v>3.6257699999999998E-7</v>
      </c>
      <c r="I31" s="1">
        <v>4.0537300000000001E-7</v>
      </c>
      <c r="J31" s="89">
        <v>1.4771000000000001E-4</v>
      </c>
      <c r="K31" s="1">
        <v>6.6320600000000002E-6</v>
      </c>
      <c r="L31" s="89">
        <v>8.4061399999999994E-5</v>
      </c>
      <c r="M31" s="1">
        <v>1.9153799999999999E-5</v>
      </c>
      <c r="N31" s="98">
        <v>100</v>
      </c>
      <c r="O31" s="89">
        <v>2</v>
      </c>
      <c r="P31" s="89">
        <v>2.2075599999999999E-5</v>
      </c>
      <c r="Q31" s="89">
        <v>3.3408399999999998E-2</v>
      </c>
      <c r="R31" s="89">
        <v>2.1616199999999999E-4</v>
      </c>
      <c r="S31" s="89">
        <v>7.2515399999999996E-7</v>
      </c>
      <c r="T31" s="89">
        <v>2.9542000000000001E-4</v>
      </c>
      <c r="U31" s="89">
        <v>1.6812279999999999E-4</v>
      </c>
      <c r="V31" s="99">
        <v>0.31682901120000001</v>
      </c>
      <c r="W31" s="99">
        <v>106.73983799999999</v>
      </c>
      <c r="X31" s="104">
        <v>7.2141905879999996E-2</v>
      </c>
      <c r="Y31" s="104">
        <v>3.3265714595999995E-3</v>
      </c>
      <c r="Z31" s="104">
        <v>0.19807320160000003</v>
      </c>
      <c r="AA31" s="104">
        <v>0.10087367999999999</v>
      </c>
      <c r="AB31" s="99">
        <v>25</v>
      </c>
      <c r="AC31" s="89">
        <v>4.7011546478873252E-4</v>
      </c>
      <c r="AD31" s="99"/>
      <c r="AE31" s="90">
        <v>3.2938284535211262E-2</v>
      </c>
      <c r="AF31" s="99">
        <v>105.23781908999999</v>
      </c>
      <c r="AG31" s="99">
        <v>0.95815009412036112</v>
      </c>
      <c r="AH31" s="90">
        <v>3.4376956947909675E-2</v>
      </c>
      <c r="AI31" s="133">
        <v>-1.8653253394285772E-2</v>
      </c>
      <c r="AJ31" s="99">
        <v>97.625322310928183</v>
      </c>
      <c r="AK31" s="133">
        <v>-2.4068883813333371E-3</v>
      </c>
      <c r="AL31" s="133">
        <v>-3.5762799523555559E-3</v>
      </c>
      <c r="AM31" s="133">
        <v>-1.8906046044444404E-3</v>
      </c>
      <c r="AN31" s="133"/>
      <c r="AO31" s="99">
        <v>99.018690982702509</v>
      </c>
      <c r="AP31" s="99">
        <v>25</v>
      </c>
      <c r="AQ31" s="99"/>
    </row>
    <row r="32" spans="1:43" s="15" customFormat="1" ht="15" customHeight="1" x14ac:dyDescent="0.2">
      <c r="A32" s="15" t="s">
        <v>153</v>
      </c>
      <c r="B32" s="26">
        <v>2.46674E-5</v>
      </c>
      <c r="C32" s="1">
        <v>5.1528099999999999E-6</v>
      </c>
      <c r="D32" s="26">
        <v>5.3351800000000001E-3</v>
      </c>
      <c r="E32" s="1">
        <v>5.6368E-3</v>
      </c>
      <c r="F32" s="26">
        <v>2.5153100000000002E-3</v>
      </c>
      <c r="G32" s="1">
        <v>2.78458E-5</v>
      </c>
      <c r="H32" s="26">
        <v>1.77121E-4</v>
      </c>
      <c r="I32" s="1">
        <v>5.4298600000000001E-6</v>
      </c>
      <c r="J32" s="26">
        <v>2.02573E-4</v>
      </c>
      <c r="K32" s="1">
        <v>1.13539E-5</v>
      </c>
      <c r="L32" s="26">
        <v>1.06094E-4</v>
      </c>
      <c r="M32" s="1">
        <v>5.1737699999999999E-6</v>
      </c>
      <c r="N32" s="103">
        <v>52.58</v>
      </c>
      <c r="O32" s="26">
        <v>1.0515999999999999</v>
      </c>
      <c r="P32" s="26">
        <v>2.5940237839999996E-5</v>
      </c>
      <c r="Q32" s="26">
        <v>5.610475287999999E-3</v>
      </c>
      <c r="R32" s="26">
        <v>2.6450999960000001E-3</v>
      </c>
      <c r="S32" s="26">
        <v>1.8626044359999999E-4</v>
      </c>
      <c r="T32" s="26">
        <v>2.1302576679999998E-4</v>
      </c>
      <c r="U32" s="26">
        <v>1.115684504E-4</v>
      </c>
      <c r="V32" s="28">
        <v>0.37229429347967996</v>
      </c>
      <c r="W32" s="28">
        <v>20.524801746090397</v>
      </c>
      <c r="X32" s="16">
        <v>0.88277567266504009</v>
      </c>
      <c r="Y32" s="16">
        <v>0.85445115897063983</v>
      </c>
      <c r="Z32" s="16">
        <v>0.142829516124064</v>
      </c>
      <c r="AA32" s="16">
        <v>6.6941070239999997E-2</v>
      </c>
      <c r="AB32" s="28">
        <v>26</v>
      </c>
      <c r="AC32" s="26">
        <v>4.6552424256651026E-4</v>
      </c>
      <c r="AD32" s="28"/>
      <c r="AE32" s="96">
        <v>5.1449510454334886E-3</v>
      </c>
      <c r="AF32" s="28">
        <v>18.821774409509331</v>
      </c>
      <c r="AG32" s="103">
        <v>0.95778393017053121</v>
      </c>
      <c r="AH32" s="96">
        <v>5.371724126251985E-3</v>
      </c>
      <c r="AI32" s="133">
        <v>3.6812028885394185E-2</v>
      </c>
      <c r="AJ32" s="28">
        <v>17.466955172826303</v>
      </c>
      <c r="AK32" s="133">
        <v>0.80822687840370677</v>
      </c>
      <c r="AL32" s="133">
        <v>0.84754830755868427</v>
      </c>
      <c r="AM32" s="133">
        <v>-5.713429008038047E-2</v>
      </c>
      <c r="AN32" s="133"/>
      <c r="AO32" s="28">
        <v>19.047396075950203</v>
      </c>
      <c r="AP32" s="28">
        <v>26</v>
      </c>
      <c r="AQ32" s="28"/>
    </row>
    <row r="33" spans="1:43" s="15" customFormat="1" ht="15" customHeight="1" x14ac:dyDescent="0.2">
      <c r="A33" s="15" t="s">
        <v>154</v>
      </c>
      <c r="B33" s="26">
        <v>6.5452799999999998E-5</v>
      </c>
      <c r="C33" s="1">
        <v>2.6395799999999999E-5</v>
      </c>
      <c r="D33" s="26">
        <v>2.93412E-4</v>
      </c>
      <c r="E33" s="1">
        <v>1.96547E-5</v>
      </c>
      <c r="F33" s="26">
        <v>2.6129399999999998E-3</v>
      </c>
      <c r="G33" s="1">
        <v>2.8044000000000001E-5</v>
      </c>
      <c r="H33" s="26">
        <v>1.6455500000000001E-4</v>
      </c>
      <c r="I33" s="1">
        <v>8.2551500000000001E-6</v>
      </c>
      <c r="J33" s="26">
        <v>2.10953E-4</v>
      </c>
      <c r="K33" s="1">
        <v>1.26456E-5</v>
      </c>
      <c r="L33" s="26">
        <v>8.3727500000000001E-5</v>
      </c>
      <c r="M33" s="1">
        <v>1.42026E-5</v>
      </c>
      <c r="N33" s="103">
        <v>52.58</v>
      </c>
      <c r="O33" s="26">
        <v>1.0515999999999999</v>
      </c>
      <c r="P33" s="26">
        <v>6.883016447999999E-5</v>
      </c>
      <c r="Q33" s="26">
        <v>3.0855205919999996E-4</v>
      </c>
      <c r="R33" s="26">
        <v>2.7477677039999993E-3</v>
      </c>
      <c r="S33" s="26">
        <v>1.7304603799999998E-4</v>
      </c>
      <c r="T33" s="26">
        <v>2.2183817479999997E-4</v>
      </c>
      <c r="U33" s="26">
        <v>8.8047838999999987E-5</v>
      </c>
      <c r="V33" s="28">
        <v>0.98785052061695988</v>
      </c>
      <c r="W33" s="28">
        <v>1.1287759981713599</v>
      </c>
      <c r="X33" s="16">
        <v>0.91703999353295973</v>
      </c>
      <c r="Y33" s="16">
        <v>0.79383139472119979</v>
      </c>
      <c r="Z33" s="16">
        <v>0.14873805943990398</v>
      </c>
      <c r="AA33" s="16">
        <v>5.2828703399999989E-2</v>
      </c>
      <c r="AB33" s="28">
        <v>27</v>
      </c>
      <c r="AC33" s="26">
        <v>4.6093302034428806E-4</v>
      </c>
      <c r="AD33" s="28"/>
      <c r="AE33" s="96">
        <v>-1.523809611442881E-4</v>
      </c>
      <c r="AF33" s="28">
        <v>-0.5574552701541492</v>
      </c>
      <c r="AG33" s="103">
        <v>0.95741776622070118</v>
      </c>
      <c r="AH33" s="96">
        <v>-1.5915827606353576E-4</v>
      </c>
      <c r="AI33" s="133">
        <v>0.65236825602267412</v>
      </c>
      <c r="AJ33" s="28">
        <v>-0.51752666519116097</v>
      </c>
      <c r="AK33" s="133">
        <v>0.84249119927162641</v>
      </c>
      <c r="AL33" s="133">
        <v>0.78692854330924422</v>
      </c>
      <c r="AM33" s="133">
        <v>-5.1225746764540475E-2</v>
      </c>
      <c r="AN33" s="133"/>
      <c r="AO33" s="28">
        <v>1.0479256531558325</v>
      </c>
      <c r="AP33" s="28">
        <v>27</v>
      </c>
      <c r="AQ33" s="28"/>
    </row>
    <row r="34" spans="1:43" s="15" customFormat="1" ht="15" customHeight="1" x14ac:dyDescent="0.2">
      <c r="A34" s="15" t="s">
        <v>155</v>
      </c>
      <c r="B34" s="26">
        <v>3.0509800000000001E-5</v>
      </c>
      <c r="C34" s="1">
        <v>5.5492199999999999E-6</v>
      </c>
      <c r="D34" s="26">
        <v>2.8695899999999999E-4</v>
      </c>
      <c r="E34" s="1">
        <v>1.5804899999999998E-5</v>
      </c>
      <c r="F34" s="26">
        <v>2.0688400000000002E-3</v>
      </c>
      <c r="G34" s="1">
        <v>2.21935E-5</v>
      </c>
      <c r="H34" s="26">
        <v>6.8305000000000004E-5</v>
      </c>
      <c r="I34" s="1">
        <v>6.7155700000000001E-6</v>
      </c>
      <c r="J34" s="26">
        <v>2.0837399999999999E-4</v>
      </c>
      <c r="K34" s="1">
        <v>9.8388199999999994E-6</v>
      </c>
      <c r="L34" s="26">
        <v>9.4661100000000001E-5</v>
      </c>
      <c r="M34" s="1">
        <v>5.8649100000000002E-6</v>
      </c>
      <c r="N34" s="103">
        <v>52.58</v>
      </c>
      <c r="O34" s="26">
        <v>1.0515999999999999</v>
      </c>
      <c r="P34" s="26">
        <v>3.2084105679999995E-5</v>
      </c>
      <c r="Q34" s="26">
        <v>3.0176608439999993E-4</v>
      </c>
      <c r="R34" s="26">
        <v>2.1755921439999999E-3</v>
      </c>
      <c r="S34" s="26">
        <v>7.1829537999999998E-5</v>
      </c>
      <c r="T34" s="26">
        <v>2.1912609839999997E-4</v>
      </c>
      <c r="U34" s="26">
        <v>9.9545612759999991E-5</v>
      </c>
      <c r="V34" s="28">
        <v>0.46047108471935994</v>
      </c>
      <c r="W34" s="28">
        <v>1.1039508665605198</v>
      </c>
      <c r="X34" s="16">
        <v>0.72608212213856005</v>
      </c>
      <c r="Y34" s="16">
        <v>0.32951082262119996</v>
      </c>
      <c r="Z34" s="16">
        <v>0.146919666455232</v>
      </c>
      <c r="AA34" s="16">
        <v>5.9727367655999994E-2</v>
      </c>
      <c r="AB34" s="28">
        <v>28</v>
      </c>
      <c r="AC34" s="26">
        <v>4.5634179812206581E-4</v>
      </c>
      <c r="AD34" s="28"/>
      <c r="AE34" s="96">
        <v>-1.5457571372206588E-4</v>
      </c>
      <c r="AF34" s="28">
        <v>-0.56548433350943361</v>
      </c>
      <c r="AG34" s="103">
        <v>0.95705160227087127</v>
      </c>
      <c r="AH34" s="96">
        <v>-1.6151241307709217E-4</v>
      </c>
      <c r="AI34" s="133">
        <v>0.12498882012507417</v>
      </c>
      <c r="AJ34" s="28">
        <v>-0.52518148973539369</v>
      </c>
      <c r="AK34" s="133">
        <v>0.65153332787722662</v>
      </c>
      <c r="AL34" s="133">
        <v>0.32260797120924439</v>
      </c>
      <c r="AM34" s="133">
        <v>-5.3044139749212474E-2</v>
      </c>
      <c r="AN34" s="133"/>
      <c r="AO34" s="28">
        <v>1.0252707746946992</v>
      </c>
      <c r="AP34" s="28">
        <v>28</v>
      </c>
      <c r="AQ34" s="28"/>
    </row>
    <row r="35" spans="1:43" s="15" customFormat="1" ht="15" customHeight="1" x14ac:dyDescent="0.2">
      <c r="A35" s="15" t="s">
        <v>156</v>
      </c>
      <c r="B35" s="26">
        <v>2.9485899999999998E-5</v>
      </c>
      <c r="C35" s="1">
        <v>1.8314599999999999E-6</v>
      </c>
      <c r="D35" s="26">
        <v>2.9379599999999998E-4</v>
      </c>
      <c r="E35" s="1">
        <v>8.2065500000000002E-6</v>
      </c>
      <c r="F35" s="26">
        <v>2.2008399999999999E-3</v>
      </c>
      <c r="G35" s="1">
        <v>2.1157699999999999E-5</v>
      </c>
      <c r="H35" s="26">
        <v>7.5569399999999995E-5</v>
      </c>
      <c r="I35" s="1">
        <v>5.3563099999999997E-6</v>
      </c>
      <c r="J35" s="26">
        <v>1.86966E-4</v>
      </c>
      <c r="K35" s="1">
        <v>1.3250299999999999E-5</v>
      </c>
      <c r="L35" s="26">
        <v>9.0730199999999994E-5</v>
      </c>
      <c r="M35" s="1">
        <v>6.0677200000000001E-6</v>
      </c>
      <c r="N35" s="103">
        <v>52.58</v>
      </c>
      <c r="O35" s="26">
        <v>1.0515999999999999</v>
      </c>
      <c r="P35" s="26">
        <v>3.1007372439999993E-5</v>
      </c>
      <c r="Q35" s="26">
        <v>3.0895587359999993E-4</v>
      </c>
      <c r="R35" s="26">
        <v>2.3144033439999995E-3</v>
      </c>
      <c r="S35" s="26">
        <v>7.9468781039999988E-5</v>
      </c>
      <c r="T35" s="26">
        <v>1.9661344559999998E-4</v>
      </c>
      <c r="U35" s="26">
        <v>9.5411878319999981E-5</v>
      </c>
      <c r="V35" s="28">
        <v>0.4450178092588799</v>
      </c>
      <c r="W35" s="28">
        <v>1.1302532723908798</v>
      </c>
      <c r="X35" s="16">
        <v>0.77240897202655989</v>
      </c>
      <c r="Y35" s="16">
        <v>0.36455508614289589</v>
      </c>
      <c r="Z35" s="16">
        <v>0.131825383005888</v>
      </c>
      <c r="AA35" s="16">
        <v>5.7247126991999991E-2</v>
      </c>
      <c r="AB35" s="28">
        <v>29</v>
      </c>
      <c r="AC35" s="26">
        <v>4.517505758998436E-4</v>
      </c>
      <c r="AD35" s="28"/>
      <c r="AE35" s="96">
        <v>-1.4279470229984368E-4</v>
      </c>
      <c r="AF35" s="28">
        <v>-0.52238585942351812</v>
      </c>
      <c r="AG35" s="103">
        <v>0.95668543832104125</v>
      </c>
      <c r="AH35" s="96">
        <v>-1.4925982625014632E-4</v>
      </c>
      <c r="AI35" s="133">
        <v>0.10953554466459414</v>
      </c>
      <c r="AJ35" s="28">
        <v>-0.48534039219810254</v>
      </c>
      <c r="AK35" s="133">
        <v>0.69786017776522657</v>
      </c>
      <c r="AL35" s="133">
        <v>0.35765223473094032</v>
      </c>
      <c r="AM35" s="133">
        <v>-6.8138423198556466E-2</v>
      </c>
      <c r="AN35" s="133"/>
      <c r="AO35" s="28">
        <v>1.0501003360059216</v>
      </c>
      <c r="AP35" s="28">
        <v>29</v>
      </c>
      <c r="AQ35" s="28"/>
    </row>
    <row r="36" spans="1:43" s="15" customFormat="1" ht="15" customHeight="1" x14ac:dyDescent="0.2">
      <c r="A36" s="15" t="s">
        <v>157</v>
      </c>
      <c r="B36" s="26">
        <v>2.7602599999999999E-5</v>
      </c>
      <c r="C36" s="1">
        <v>4.1390800000000002E-6</v>
      </c>
      <c r="D36" s="26">
        <v>3.1412600000000002E-4</v>
      </c>
      <c r="E36" s="1">
        <v>1.2753500000000001E-5</v>
      </c>
      <c r="F36" s="26">
        <v>1.91789E-3</v>
      </c>
      <c r="G36" s="1">
        <v>2.0484099999999999E-5</v>
      </c>
      <c r="H36" s="26">
        <v>8.8130700000000006E-5</v>
      </c>
      <c r="I36" s="1">
        <v>7.2732299999999996E-6</v>
      </c>
      <c r="J36" s="26">
        <v>1.88431E-4</v>
      </c>
      <c r="K36" s="1">
        <v>1.1185999999999999E-5</v>
      </c>
      <c r="L36" s="26">
        <v>8.4146200000000004E-5</v>
      </c>
      <c r="M36" s="1">
        <v>3.47909E-6</v>
      </c>
      <c r="N36" s="103">
        <v>52.58</v>
      </c>
      <c r="O36" s="26">
        <v>1.0515999999999999</v>
      </c>
      <c r="P36" s="26">
        <v>2.9026894159999996E-5</v>
      </c>
      <c r="Q36" s="26">
        <v>3.3033490160000001E-4</v>
      </c>
      <c r="R36" s="26">
        <v>2.0168531239999998E-3</v>
      </c>
      <c r="S36" s="26">
        <v>9.2678244119999995E-5</v>
      </c>
      <c r="T36" s="26">
        <v>1.9815403959999998E-4</v>
      </c>
      <c r="U36" s="26">
        <v>8.8488143919999992E-5</v>
      </c>
      <c r="V36" s="28">
        <v>0.41659398498431993</v>
      </c>
      <c r="W36" s="28">
        <v>1.2084641705232801</v>
      </c>
      <c r="X36" s="16">
        <v>0.67310456160375998</v>
      </c>
      <c r="Y36" s="16">
        <v>0.42515217707608793</v>
      </c>
      <c r="Z36" s="16">
        <v>0.13285832047100798</v>
      </c>
      <c r="AA36" s="16">
        <v>5.3092886351999997E-2</v>
      </c>
      <c r="AB36" s="28">
        <v>30</v>
      </c>
      <c r="AC36" s="26">
        <v>4.4715935367762135E-4</v>
      </c>
      <c r="AD36" s="28"/>
      <c r="AE36" s="96">
        <v>-1.1682445207762134E-4</v>
      </c>
      <c r="AF36" s="28">
        <v>-0.4273788930355622</v>
      </c>
      <c r="AG36" s="103">
        <v>0.95631927437121134</v>
      </c>
      <c r="AH36" s="96">
        <v>-1.221605118797114E-4</v>
      </c>
      <c r="AI36" s="133">
        <v>8.111172039003417E-2</v>
      </c>
      <c r="AJ36" s="28">
        <v>-0.39722296505595711</v>
      </c>
      <c r="AK36" s="133">
        <v>0.59855576734242666</v>
      </c>
      <c r="AL36" s="133">
        <v>0.41824932566413237</v>
      </c>
      <c r="AM36" s="133">
        <v>-6.7105485733436457E-2</v>
      </c>
      <c r="AN36" s="133"/>
      <c r="AO36" s="28">
        <v>1.1231947314234862</v>
      </c>
      <c r="AP36" s="28">
        <v>30</v>
      </c>
      <c r="AQ36" s="28"/>
    </row>
    <row r="37" spans="1:43" s="15" customFormat="1" ht="15" customHeight="1" x14ac:dyDescent="0.2">
      <c r="A37" s="15" t="s">
        <v>158</v>
      </c>
      <c r="B37" s="26">
        <v>2.8072499999999999E-5</v>
      </c>
      <c r="C37" s="1">
        <v>4.2780899999999999E-6</v>
      </c>
      <c r="D37" s="26">
        <v>2.7736299999999998E-4</v>
      </c>
      <c r="E37" s="1">
        <v>1.12674E-5</v>
      </c>
      <c r="F37" s="26">
        <v>1.82854E-3</v>
      </c>
      <c r="G37" s="1">
        <v>3.5939100000000003E-5</v>
      </c>
      <c r="H37" s="26">
        <v>8.0265499999999999E-5</v>
      </c>
      <c r="I37" s="1">
        <v>6.6218300000000003E-6</v>
      </c>
      <c r="J37" s="26">
        <v>1.9454499999999999E-4</v>
      </c>
      <c r="K37" s="1">
        <v>6.8752599999999998E-6</v>
      </c>
      <c r="L37" s="26">
        <v>1.5583699999999999E-3</v>
      </c>
      <c r="M37" s="1">
        <v>7.6135400000000003E-6</v>
      </c>
      <c r="N37" s="103">
        <v>52.58</v>
      </c>
      <c r="O37" s="26">
        <v>1.0515999999999999</v>
      </c>
      <c r="P37" s="26">
        <v>2.9521040999999996E-5</v>
      </c>
      <c r="Q37" s="26">
        <v>2.9167493079999997E-4</v>
      </c>
      <c r="R37" s="26">
        <v>1.9228926639999998E-3</v>
      </c>
      <c r="S37" s="26">
        <v>8.4407199799999984E-5</v>
      </c>
      <c r="T37" s="26">
        <v>2.0458352199999996E-4</v>
      </c>
      <c r="U37" s="26">
        <v>1.6387818919999997E-3</v>
      </c>
      <c r="V37" s="28">
        <v>0.42368598043199995</v>
      </c>
      <c r="W37" s="28">
        <v>1.0670343993456399</v>
      </c>
      <c r="X37" s="16">
        <v>0.64174619768335994</v>
      </c>
      <c r="Y37" s="16">
        <v>0.3872095883625199</v>
      </c>
      <c r="Z37" s="16">
        <v>0.13716915983055997</v>
      </c>
      <c r="AA37" s="16">
        <v>0.98326913519999981</v>
      </c>
      <c r="AB37" s="28">
        <v>31</v>
      </c>
      <c r="AC37" s="26">
        <v>4.4256813145539915E-4</v>
      </c>
      <c r="AD37" s="28"/>
      <c r="AE37" s="96">
        <v>-1.5089320065539918E-4</v>
      </c>
      <c r="AF37" s="28">
        <v>-0.55201259595764685</v>
      </c>
      <c r="AG37" s="103">
        <v>0.95595311042138131</v>
      </c>
      <c r="AH37" s="96">
        <v>-1.5784581796996915E-4</v>
      </c>
      <c r="AI37" s="133">
        <v>8.8203715837714178E-2</v>
      </c>
      <c r="AJ37" s="28">
        <v>-0.51325901366108584</v>
      </c>
      <c r="AK37" s="133">
        <v>0.56719740342202662</v>
      </c>
      <c r="AL37" s="133">
        <v>0.38030673695056433</v>
      </c>
      <c r="AM37" s="133">
        <v>-6.2794646373884475E-2</v>
      </c>
      <c r="AN37" s="133"/>
      <c r="AO37" s="28">
        <v>0.99212414238571445</v>
      </c>
      <c r="AP37" s="28">
        <v>31</v>
      </c>
      <c r="AQ37" s="28"/>
    </row>
    <row r="38" spans="1:43" s="15" customFormat="1" ht="15" customHeight="1" x14ac:dyDescent="0.2">
      <c r="A38" s="15" t="s">
        <v>159</v>
      </c>
      <c r="B38" s="26">
        <v>2.8251299999999998E-5</v>
      </c>
      <c r="C38" s="1">
        <v>4.3807399999999997E-6</v>
      </c>
      <c r="D38" s="26">
        <v>2.59647E-4</v>
      </c>
      <c r="E38" s="1">
        <v>3.6399699999999999E-6</v>
      </c>
      <c r="F38" s="26">
        <v>1.86692E-3</v>
      </c>
      <c r="G38" s="1">
        <v>3.5378900000000001E-5</v>
      </c>
      <c r="H38" s="26">
        <v>1.0420300000000001E-4</v>
      </c>
      <c r="I38" s="1">
        <v>4.8097800000000004E-6</v>
      </c>
      <c r="J38" s="26">
        <v>1.8347700000000001E-4</v>
      </c>
      <c r="K38" s="1">
        <v>1.3285000000000001E-5</v>
      </c>
      <c r="L38" s="26">
        <v>4.7182399999999997E-5</v>
      </c>
      <c r="M38" s="1">
        <v>5.8378700000000001E-6</v>
      </c>
      <c r="N38" s="103">
        <v>52.58</v>
      </c>
      <c r="O38" s="26">
        <v>1.0515999999999999</v>
      </c>
      <c r="P38" s="26">
        <v>2.9709067079999995E-5</v>
      </c>
      <c r="Q38" s="26">
        <v>2.7304478519999997E-4</v>
      </c>
      <c r="R38" s="26">
        <v>1.9632530719999996E-3</v>
      </c>
      <c r="S38" s="26">
        <v>1.0957987479999999E-4</v>
      </c>
      <c r="T38" s="26">
        <v>1.9294441319999997E-4</v>
      </c>
      <c r="U38" s="26">
        <v>4.9617011839999992E-5</v>
      </c>
      <c r="V38" s="28">
        <v>0.42638453073215993</v>
      </c>
      <c r="W38" s="28">
        <v>0.99887973769715999</v>
      </c>
      <c r="X38" s="16">
        <v>0.65521608024927991</v>
      </c>
      <c r="Y38" s="16">
        <v>0.50268671765751993</v>
      </c>
      <c r="Z38" s="16">
        <v>0.12936537016233599</v>
      </c>
      <c r="AA38" s="16">
        <v>2.9770207103999996E-2</v>
      </c>
      <c r="AB38" s="28">
        <v>32</v>
      </c>
      <c r="AC38" s="26">
        <v>4.3797690923317689E-4</v>
      </c>
      <c r="AD38" s="28"/>
      <c r="AE38" s="96">
        <v>-1.6493212403317692E-4</v>
      </c>
      <c r="AF38" s="28">
        <v>-0.6033711893505711</v>
      </c>
      <c r="AG38" s="103">
        <v>0.9555869464715514</v>
      </c>
      <c r="AH38" s="96">
        <v>-1.725977156157052E-4</v>
      </c>
      <c r="AI38" s="133">
        <v>9.0902266137874166E-2</v>
      </c>
      <c r="AJ38" s="28">
        <v>-0.56122698983338004</v>
      </c>
      <c r="AK38" s="133">
        <v>0.58066728598794659</v>
      </c>
      <c r="AL38" s="133">
        <v>0.49578386624556436</v>
      </c>
      <c r="AM38" s="133">
        <v>-7.059843604210847E-2</v>
      </c>
      <c r="AN38" s="133"/>
      <c r="AO38" s="28">
        <v>0.92911010384291648</v>
      </c>
      <c r="AP38" s="28">
        <v>32</v>
      </c>
      <c r="AQ38" s="28"/>
    </row>
    <row r="39" spans="1:43" s="15" customFormat="1" ht="15" customHeight="1" x14ac:dyDescent="0.2">
      <c r="A39" s="15" t="s">
        <v>160</v>
      </c>
      <c r="B39" s="26">
        <v>3.1104199999999999E-5</v>
      </c>
      <c r="C39" s="1">
        <v>3.9513900000000001E-6</v>
      </c>
      <c r="D39" s="26">
        <v>2.4717499999999998E-4</v>
      </c>
      <c r="E39" s="1">
        <v>9.8194999999999998E-6</v>
      </c>
      <c r="F39" s="26">
        <v>1.8968399999999999E-3</v>
      </c>
      <c r="G39" s="1">
        <v>3.2911599999999998E-5</v>
      </c>
      <c r="H39" s="26">
        <v>1.17879E-4</v>
      </c>
      <c r="I39" s="1">
        <v>4.1672800000000002E-6</v>
      </c>
      <c r="J39" s="26">
        <v>2.15708E-4</v>
      </c>
      <c r="K39" s="1">
        <v>7.5751300000000001E-6</v>
      </c>
      <c r="L39" s="26">
        <v>4.43032E-5</v>
      </c>
      <c r="M39" s="1">
        <v>5.18617E-6</v>
      </c>
      <c r="N39" s="103">
        <v>52.58</v>
      </c>
      <c r="O39" s="26">
        <v>1.0515999999999999</v>
      </c>
      <c r="P39" s="26">
        <v>3.2709176719999997E-5</v>
      </c>
      <c r="Q39" s="26">
        <v>2.5992922999999995E-4</v>
      </c>
      <c r="R39" s="26">
        <v>1.9947169439999998E-3</v>
      </c>
      <c r="S39" s="26">
        <v>1.2396155639999998E-4</v>
      </c>
      <c r="T39" s="26">
        <v>2.2683853279999999E-4</v>
      </c>
      <c r="U39" s="26">
        <v>4.6589245119999992E-5</v>
      </c>
      <c r="V39" s="28">
        <v>0.46944210428543998</v>
      </c>
      <c r="W39" s="28">
        <v>0.95089910210899986</v>
      </c>
      <c r="X39" s="16">
        <v>0.66571683289055994</v>
      </c>
      <c r="Y39" s="16">
        <v>0.5686612438293599</v>
      </c>
      <c r="Z39" s="16">
        <v>0.152090699471744</v>
      </c>
      <c r="AA39" s="16">
        <v>2.7953547071999995E-2</v>
      </c>
      <c r="AB39" s="28">
        <v>33</v>
      </c>
      <c r="AC39" s="26">
        <v>4.3338568701095463E-4</v>
      </c>
      <c r="AD39" s="28"/>
      <c r="AE39" s="96">
        <v>-1.7345645701095469E-4</v>
      </c>
      <c r="AF39" s="28">
        <v>-0.63455575668317554</v>
      </c>
      <c r="AG39" s="103">
        <v>0.95522078252172149</v>
      </c>
      <c r="AH39" s="96">
        <v>-1.8158781737667053E-4</v>
      </c>
      <c r="AI39" s="133">
        <v>0.13395983969115419</v>
      </c>
      <c r="AJ39" s="28">
        <v>-0.59045963484031794</v>
      </c>
      <c r="AK39" s="133">
        <v>0.59116803862922662</v>
      </c>
      <c r="AL39" s="133">
        <v>0.56175839241740433</v>
      </c>
      <c r="AM39" s="133">
        <v>-4.7873106732700461E-2</v>
      </c>
      <c r="AN39" s="133"/>
      <c r="AO39" s="28">
        <v>0.88481986127753132</v>
      </c>
      <c r="AP39" s="28">
        <v>33</v>
      </c>
      <c r="AQ39" s="28"/>
    </row>
    <row r="40" spans="1:43" s="15" customFormat="1" ht="15" customHeight="1" x14ac:dyDescent="0.2">
      <c r="A40" s="15" t="s">
        <v>161</v>
      </c>
      <c r="B40" s="26">
        <v>2.6803799999999999E-5</v>
      </c>
      <c r="C40" s="1">
        <v>3.4903400000000001E-6</v>
      </c>
      <c r="D40" s="26">
        <v>2.3300099999999999E-4</v>
      </c>
      <c r="E40" s="1">
        <v>9.1462799999999994E-6</v>
      </c>
      <c r="F40" s="26">
        <v>3.2020999999999998E-3</v>
      </c>
      <c r="G40" s="1">
        <v>3.5852899999999997E-5</v>
      </c>
      <c r="H40" s="26">
        <v>9.9761999999999998E-5</v>
      </c>
      <c r="I40" s="1">
        <v>6.7823600000000002E-6</v>
      </c>
      <c r="J40" s="26">
        <v>1.8968500000000001E-4</v>
      </c>
      <c r="K40" s="1">
        <v>7.2921799999999997E-6</v>
      </c>
      <c r="L40" s="26">
        <v>4.43032E-5</v>
      </c>
      <c r="M40" s="1">
        <v>3.1558899999999999E-6</v>
      </c>
      <c r="N40" s="103">
        <v>52.58</v>
      </c>
      <c r="O40" s="26">
        <v>1.0515999999999999</v>
      </c>
      <c r="P40" s="26">
        <v>2.8186876079999996E-5</v>
      </c>
      <c r="Q40" s="26">
        <v>2.4502385159999997E-4</v>
      </c>
      <c r="R40" s="26">
        <v>3.3673283599999996E-3</v>
      </c>
      <c r="S40" s="26">
        <v>1.0490971919999999E-4</v>
      </c>
      <c r="T40" s="26">
        <v>1.9947274599999999E-4</v>
      </c>
      <c r="U40" s="26">
        <v>4.6589245119999992E-5</v>
      </c>
      <c r="V40" s="28">
        <v>0.40453804550015993</v>
      </c>
      <c r="W40" s="28">
        <v>0.89637075630827989</v>
      </c>
      <c r="X40" s="16">
        <v>1.1238121668663998</v>
      </c>
      <c r="Y40" s="16">
        <v>0.48126284585807994</v>
      </c>
      <c r="Z40" s="16">
        <v>0.13374248673808001</v>
      </c>
      <c r="AA40" s="16">
        <v>2.7953547071999995E-2</v>
      </c>
      <c r="AB40" s="28">
        <v>34</v>
      </c>
      <c r="AC40" s="26">
        <v>4.2879446478873243E-4</v>
      </c>
      <c r="AD40" s="28"/>
      <c r="AE40" s="96">
        <v>-1.8377061318873247E-4</v>
      </c>
      <c r="AF40" s="28">
        <v>-0.67228803422834005</v>
      </c>
      <c r="AG40" s="103">
        <v>0.95485461857189147</v>
      </c>
      <c r="AH40" s="96">
        <v>-1.9245925988564121E-4</v>
      </c>
      <c r="AI40" s="133">
        <v>6.9055780905874178E-2</v>
      </c>
      <c r="AJ40" s="28">
        <v>-0.62580973743403434</v>
      </c>
      <c r="AK40" s="133">
        <v>1.0492633726050666</v>
      </c>
      <c r="AL40" s="133">
        <v>0.47435999444612437</v>
      </c>
      <c r="AM40" s="133">
        <v>-6.6221319466364462E-2</v>
      </c>
      <c r="AN40" s="133"/>
      <c r="AO40" s="28">
        <v>0.83440061266701704</v>
      </c>
      <c r="AP40" s="28">
        <v>34</v>
      </c>
      <c r="AQ40" s="28"/>
    </row>
    <row r="41" spans="1:43" s="15" customFormat="1" ht="15" customHeight="1" x14ac:dyDescent="0.2">
      <c r="A41" s="15" t="s">
        <v>162</v>
      </c>
      <c r="B41" s="26">
        <v>3.0832099999999999E-5</v>
      </c>
      <c r="C41" s="1">
        <v>2.4126399999999998E-6</v>
      </c>
      <c r="D41" s="26">
        <v>2.6528899999999999E-4</v>
      </c>
      <c r="E41" s="1">
        <v>9.0920000000000004E-6</v>
      </c>
      <c r="F41" s="26">
        <v>3.5358899999999999E-3</v>
      </c>
      <c r="G41" s="1">
        <v>3.7581299999999999E-5</v>
      </c>
      <c r="H41" s="26">
        <v>1.07402E-4</v>
      </c>
      <c r="I41" s="1">
        <v>9.2247300000000004E-6</v>
      </c>
      <c r="J41" s="26">
        <v>1.90247E-4</v>
      </c>
      <c r="K41" s="1">
        <v>1.19761E-5</v>
      </c>
      <c r="L41" s="26">
        <v>4.95292E-5</v>
      </c>
      <c r="M41" s="1">
        <v>3.38952E-6</v>
      </c>
      <c r="N41" s="103">
        <v>52.58</v>
      </c>
      <c r="O41" s="26">
        <v>1.0515999999999999</v>
      </c>
      <c r="P41" s="26">
        <v>3.2423036359999997E-5</v>
      </c>
      <c r="Q41" s="26">
        <v>2.7897791239999998E-4</v>
      </c>
      <c r="R41" s="26">
        <v>3.7183419239999994E-3</v>
      </c>
      <c r="S41" s="26">
        <v>1.1294394319999999E-4</v>
      </c>
      <c r="T41" s="26">
        <v>2.0006374519999996E-4</v>
      </c>
      <c r="U41" s="26">
        <v>5.208490671999999E-5</v>
      </c>
      <c r="V41" s="28">
        <v>0.46533541783871996</v>
      </c>
      <c r="W41" s="28">
        <v>1.0205848969329199</v>
      </c>
      <c r="X41" s="16">
        <v>1.2409594337157599</v>
      </c>
      <c r="Y41" s="16">
        <v>0.51811904503567996</v>
      </c>
      <c r="Z41" s="16">
        <v>0.13413873988169597</v>
      </c>
      <c r="AA41" s="16">
        <v>3.1250944031999996E-2</v>
      </c>
      <c r="AB41" s="28">
        <v>35</v>
      </c>
      <c r="AC41" s="26">
        <v>4.2420324256651018E-4</v>
      </c>
      <c r="AD41" s="28"/>
      <c r="AE41" s="96">
        <v>-1.452253301665102E-4</v>
      </c>
      <c r="AF41" s="28">
        <v>-0.53127782534814427</v>
      </c>
      <c r="AG41" s="103">
        <v>0.95448845462206156</v>
      </c>
      <c r="AH41" s="96">
        <v>-1.5214990759004359E-4</v>
      </c>
      <c r="AI41" s="133">
        <v>0.12985315324443419</v>
      </c>
      <c r="AJ41" s="28">
        <v>-0.4947379189554994</v>
      </c>
      <c r="AK41" s="133">
        <v>1.1664106394544265</v>
      </c>
      <c r="AL41" s="133">
        <v>0.51121619362372439</v>
      </c>
      <c r="AM41" s="133">
        <v>-6.5825066322748482E-2</v>
      </c>
      <c r="AN41" s="133"/>
      <c r="AO41" s="28">
        <v>0.95039172337963163</v>
      </c>
      <c r="AP41" s="28">
        <v>35</v>
      </c>
      <c r="AQ41" s="28"/>
    </row>
    <row r="42" spans="1:43" s="15" customFormat="1" ht="15" customHeight="1" x14ac:dyDescent="0.2">
      <c r="A42" s="15" t="s">
        <v>163</v>
      </c>
      <c r="B42" s="26">
        <v>2.5591700000000001E-5</v>
      </c>
      <c r="C42" s="1">
        <v>2.4757100000000001E-6</v>
      </c>
      <c r="D42" s="26">
        <v>2.5568200000000002E-4</v>
      </c>
      <c r="E42" s="1">
        <v>3.6453500000000002E-6</v>
      </c>
      <c r="F42" s="26">
        <v>3.2065399999999999E-3</v>
      </c>
      <c r="G42" s="1">
        <v>2.7504E-5</v>
      </c>
      <c r="H42" s="26">
        <v>7.8622900000000002E-5</v>
      </c>
      <c r="I42" s="1">
        <v>6.3736999999999996E-6</v>
      </c>
      <c r="J42" s="26">
        <v>2.0046899999999999E-4</v>
      </c>
      <c r="K42" s="1">
        <v>1.0081000000000001E-5</v>
      </c>
      <c r="L42" s="26">
        <v>5.0637799999999998E-5</v>
      </c>
      <c r="M42" s="1">
        <v>5.6839400000000002E-6</v>
      </c>
      <c r="N42" s="103">
        <v>52.58</v>
      </c>
      <c r="O42" s="26">
        <v>1.0515999999999999</v>
      </c>
      <c r="P42" s="26">
        <v>2.6912231719999999E-5</v>
      </c>
      <c r="Q42" s="26">
        <v>2.6887519119999997E-4</v>
      </c>
      <c r="R42" s="26">
        <v>3.3719974639999993E-3</v>
      </c>
      <c r="S42" s="26">
        <v>8.2679841639999988E-5</v>
      </c>
      <c r="T42" s="26">
        <v>2.1081320039999997E-4</v>
      </c>
      <c r="U42" s="26">
        <v>5.3250710479999994E-5</v>
      </c>
      <c r="V42" s="28">
        <v>0.38624434964543997</v>
      </c>
      <c r="W42" s="28">
        <v>0.98362611196695993</v>
      </c>
      <c r="X42" s="16">
        <v>1.1253704336353598</v>
      </c>
      <c r="Y42" s="16">
        <v>0.37928550553933593</v>
      </c>
      <c r="Z42" s="16">
        <v>0.14134603460419198</v>
      </c>
      <c r="AA42" s="16">
        <v>3.1950426287999996E-2</v>
      </c>
      <c r="AB42" s="28">
        <v>36</v>
      </c>
      <c r="AC42" s="26">
        <v>4.1961202034428797E-4</v>
      </c>
      <c r="AD42" s="28"/>
      <c r="AE42" s="96">
        <v>-1.5073682914428801E-4</v>
      </c>
      <c r="AF42" s="28">
        <v>-0.55144054205854887</v>
      </c>
      <c r="AG42" s="103">
        <v>0.95412229067223153</v>
      </c>
      <c r="AH42" s="96">
        <v>-1.57984810351811E-4</v>
      </c>
      <c r="AI42" s="133">
        <v>5.0762085051154218E-2</v>
      </c>
      <c r="AJ42" s="28">
        <v>-0.51371096793981186</v>
      </c>
      <c r="AK42" s="133">
        <v>1.0508216393740264</v>
      </c>
      <c r="AL42" s="133">
        <v>0.37238265412738036</v>
      </c>
      <c r="AM42" s="133">
        <v>-5.8617771600252472E-2</v>
      </c>
      <c r="AN42" s="133"/>
      <c r="AO42" s="28">
        <v>0.91632639156910412</v>
      </c>
      <c r="AP42" s="28">
        <v>36</v>
      </c>
      <c r="AQ42" s="28"/>
    </row>
    <row r="43" spans="1:43" s="15" customFormat="1" ht="15" customHeight="1" x14ac:dyDescent="0.2">
      <c r="A43" s="15" t="s">
        <v>164</v>
      </c>
      <c r="B43" s="26">
        <v>3.05512E-5</v>
      </c>
      <c r="C43" s="1">
        <v>4.0254200000000002E-6</v>
      </c>
      <c r="D43" s="26">
        <v>2.6218500000000001E-4</v>
      </c>
      <c r="E43" s="1">
        <v>8.2355600000000001E-6</v>
      </c>
      <c r="F43" s="26">
        <v>3.4164299999999998E-3</v>
      </c>
      <c r="G43" s="1">
        <v>1.9835199999999999E-5</v>
      </c>
      <c r="H43" s="26">
        <v>1.00851E-4</v>
      </c>
      <c r="I43" s="1">
        <v>7.2015100000000003E-6</v>
      </c>
      <c r="J43" s="26">
        <v>2.1970799999999999E-4</v>
      </c>
      <c r="K43" s="1">
        <v>1.7374400000000001E-5</v>
      </c>
      <c r="L43" s="26">
        <v>8.6594499999999999E-5</v>
      </c>
      <c r="M43" s="1">
        <v>3.36422E-6</v>
      </c>
      <c r="N43" s="103">
        <v>52.58</v>
      </c>
      <c r="O43" s="26">
        <v>1.0515999999999999</v>
      </c>
      <c r="P43" s="26">
        <v>3.2127641919999997E-5</v>
      </c>
      <c r="Q43" s="26">
        <v>2.7571374599999997E-4</v>
      </c>
      <c r="R43" s="26">
        <v>3.5927177879999995E-3</v>
      </c>
      <c r="S43" s="26">
        <v>1.0605491159999999E-4</v>
      </c>
      <c r="T43" s="26">
        <v>2.3104493279999997E-4</v>
      </c>
      <c r="U43" s="26">
        <v>9.1062776199999989E-5</v>
      </c>
      <c r="V43" s="28">
        <v>0.46109591683583995</v>
      </c>
      <c r="W43" s="28">
        <v>1.0086435969918</v>
      </c>
      <c r="X43" s="16">
        <v>1.1990336345671198</v>
      </c>
      <c r="Y43" s="16">
        <v>0.48651630147383995</v>
      </c>
      <c r="Z43" s="16">
        <v>0.15491100654374398</v>
      </c>
      <c r="AA43" s="16">
        <v>5.4637665719999992E-2</v>
      </c>
      <c r="AB43" s="28">
        <v>37</v>
      </c>
      <c r="AC43" s="26">
        <v>4.1502079812206572E-4</v>
      </c>
      <c r="AD43" s="28"/>
      <c r="AE43" s="96">
        <v>-1.3930705212206575E-4</v>
      </c>
      <c r="AF43" s="28">
        <v>-0.50962698877815316</v>
      </c>
      <c r="AG43" s="103">
        <v>0.95375612672240162</v>
      </c>
      <c r="AH43" s="96">
        <v>-1.4606150169729101E-4</v>
      </c>
      <c r="AI43" s="133">
        <v>0.12561365224155419</v>
      </c>
      <c r="AJ43" s="28">
        <v>-0.47494056706191262</v>
      </c>
      <c r="AK43" s="133">
        <v>1.1244848403057865</v>
      </c>
      <c r="AL43" s="133">
        <v>0.47961345006188438</v>
      </c>
      <c r="AM43" s="133">
        <v>-4.5052799660700471E-2</v>
      </c>
      <c r="AN43" s="133"/>
      <c r="AO43" s="28">
        <v>0.9399929212288779</v>
      </c>
      <c r="AP43" s="28">
        <v>37</v>
      </c>
      <c r="AQ43" s="28"/>
    </row>
    <row r="44" spans="1:43" s="15" customFormat="1" ht="15" customHeight="1" x14ac:dyDescent="0.2">
      <c r="A44" s="15" t="s">
        <v>165</v>
      </c>
      <c r="B44" s="26">
        <v>3.13084E-5</v>
      </c>
      <c r="C44" s="1">
        <v>3.2184299999999999E-6</v>
      </c>
      <c r="D44" s="26">
        <v>2.63138E-4</v>
      </c>
      <c r="E44" s="1">
        <v>7.3416799999999998E-6</v>
      </c>
      <c r="F44" s="26">
        <v>2.85812E-3</v>
      </c>
      <c r="G44" s="1">
        <v>3.23499E-5</v>
      </c>
      <c r="H44" s="26">
        <v>9.8701899999999998E-5</v>
      </c>
      <c r="I44" s="1">
        <v>4.81061E-6</v>
      </c>
      <c r="J44" s="26">
        <v>1.9085900000000001E-4</v>
      </c>
      <c r="K44" s="1">
        <v>1.34145E-5</v>
      </c>
      <c r="L44" s="26">
        <v>8.7651599999999996E-2</v>
      </c>
      <c r="M44" s="1">
        <v>3.6157500000000001E-6</v>
      </c>
      <c r="N44" s="103">
        <v>52.58</v>
      </c>
      <c r="O44" s="26">
        <v>1.0515999999999999</v>
      </c>
      <c r="P44" s="26">
        <v>3.2923913439999993E-5</v>
      </c>
      <c r="Q44" s="26">
        <v>2.7671592079999996E-4</v>
      </c>
      <c r="R44" s="26">
        <v>3.0055989919999995E-3</v>
      </c>
      <c r="S44" s="26">
        <v>1.0379491803999998E-4</v>
      </c>
      <c r="T44" s="26">
        <v>2.0070732439999997E-4</v>
      </c>
      <c r="U44" s="26">
        <v>9.2174422559999983E-2</v>
      </c>
      <c r="V44" s="28">
        <v>0.47252400569087988</v>
      </c>
      <c r="W44" s="28">
        <v>1.01230985306264</v>
      </c>
      <c r="X44" s="16">
        <v>1.0030886075900798</v>
      </c>
      <c r="Y44" s="16">
        <v>0.47614880701669587</v>
      </c>
      <c r="Z44" s="16">
        <v>0.134570246863712</v>
      </c>
      <c r="AA44" s="16">
        <v>55.304653535999989</v>
      </c>
      <c r="AB44" s="28">
        <v>38</v>
      </c>
      <c r="AC44" s="26">
        <v>4.1042957589984352E-4</v>
      </c>
      <c r="AD44" s="28"/>
      <c r="AE44" s="96">
        <v>-1.3371365509984355E-4</v>
      </c>
      <c r="AF44" s="28">
        <v>-0.48916466445175771</v>
      </c>
      <c r="AG44" s="103">
        <v>0.95338996277257171</v>
      </c>
      <c r="AH44" s="96">
        <v>-1.4025074766991285E-4</v>
      </c>
      <c r="AI44" s="133">
        <v>0.13704174109659414</v>
      </c>
      <c r="AJ44" s="28">
        <v>-0.45604604125770848</v>
      </c>
      <c r="AK44" s="133">
        <v>0.92853981332874658</v>
      </c>
      <c r="AL44" s="133">
        <v>0.46924595560474031</v>
      </c>
      <c r="AM44" s="133">
        <v>-6.5393559340732474E-2</v>
      </c>
      <c r="AN44" s="133"/>
      <c r="AO44" s="28">
        <v>0.94377197407095048</v>
      </c>
      <c r="AP44" s="28">
        <v>38</v>
      </c>
      <c r="AQ44" s="28"/>
    </row>
    <row r="45" spans="1:43" s="83" customFormat="1" ht="15" customHeight="1" x14ac:dyDescent="0.2">
      <c r="A45" s="83" t="s">
        <v>166</v>
      </c>
      <c r="B45" s="58">
        <v>5.58846E-4</v>
      </c>
      <c r="C45" s="1">
        <v>1.10691E-5</v>
      </c>
      <c r="D45" s="58">
        <v>1.19753E-3</v>
      </c>
      <c r="E45" s="1">
        <v>2.3193900000000002E-5</v>
      </c>
      <c r="F45" s="58">
        <v>3.3863700000000001E-3</v>
      </c>
      <c r="G45" s="1">
        <v>4.1292599999999998E-5</v>
      </c>
      <c r="H45" s="58">
        <v>3.5897099999999998E-4</v>
      </c>
      <c r="I45" s="1">
        <v>1.8468400000000001E-5</v>
      </c>
      <c r="J45" s="58">
        <v>3.5799999999999997E-4</v>
      </c>
      <c r="K45" s="1">
        <v>1.21304E-5</v>
      </c>
      <c r="L45" s="58">
        <v>2.0977899999999998</v>
      </c>
      <c r="M45" s="1">
        <v>7.3737299999999998E-6</v>
      </c>
      <c r="N45" s="84">
        <v>52.58</v>
      </c>
      <c r="O45" s="58">
        <v>1.0515999999999999</v>
      </c>
      <c r="P45" s="58">
        <v>5.8768245359999997E-4</v>
      </c>
      <c r="Q45" s="58">
        <v>1.259322548E-3</v>
      </c>
      <c r="R45" s="58">
        <v>3.5611066919999995E-3</v>
      </c>
      <c r="S45" s="58">
        <v>3.774939035999999E-4</v>
      </c>
      <c r="T45" s="58">
        <v>3.7647279999999993E-4</v>
      </c>
      <c r="U45" s="58">
        <v>2.2060359639999993</v>
      </c>
      <c r="V45" s="85">
        <v>8.4344185740672</v>
      </c>
      <c r="W45" s="85">
        <v>4.6069796773484004</v>
      </c>
      <c r="X45" s="94">
        <v>1.1884837473880798</v>
      </c>
      <c r="Y45" s="94">
        <v>1.7317155333746395</v>
      </c>
      <c r="Z45" s="94">
        <v>0.25241748294399996</v>
      </c>
      <c r="AA45" s="94">
        <v>1323.6215783999996</v>
      </c>
      <c r="AB45" s="85">
        <v>39</v>
      </c>
      <c r="AC45" s="58">
        <v>4.0583835367762126E-4</v>
      </c>
      <c r="AD45" s="85"/>
      <c r="AE45" s="82">
        <v>8.5348419432237877E-4</v>
      </c>
      <c r="AF45" s="85">
        <v>3.1223012280895586</v>
      </c>
      <c r="AG45" s="84">
        <v>0.95302379882274169</v>
      </c>
      <c r="AH45" s="82">
        <v>8.9555391520828448E-4</v>
      </c>
      <c r="AI45" s="133">
        <v>8.0989363094729132</v>
      </c>
      <c r="AJ45" s="85">
        <v>2.9120259574287761</v>
      </c>
      <c r="AK45" s="133">
        <v>1.1139349531267466</v>
      </c>
      <c r="AL45" s="133">
        <v>1.7248126819626839</v>
      </c>
      <c r="AM45" s="133">
        <v>5.2453676739555505E-2</v>
      </c>
      <c r="AN45" s="133"/>
      <c r="AO45" s="85">
        <v>4.2967168846786814</v>
      </c>
      <c r="AP45" s="85">
        <v>39</v>
      </c>
      <c r="AQ45" s="85"/>
    </row>
    <row r="46" spans="1:43" s="15" customFormat="1" ht="15" customHeight="1" x14ac:dyDescent="0.2">
      <c r="A46" s="15" t="s">
        <v>167</v>
      </c>
      <c r="B46" s="26">
        <v>3.2835400000000001E-5</v>
      </c>
      <c r="C46" s="1">
        <v>3.47303E-6</v>
      </c>
      <c r="D46" s="26">
        <v>2.8915599999999999E-4</v>
      </c>
      <c r="E46" s="1">
        <v>7.2544499999999996E-6</v>
      </c>
      <c r="F46" s="26">
        <v>2.21646E-3</v>
      </c>
      <c r="G46" s="1">
        <v>1.08154E-5</v>
      </c>
      <c r="H46" s="26">
        <v>1.14307E-4</v>
      </c>
      <c r="I46" s="1">
        <v>6.2561299999999997E-6</v>
      </c>
      <c r="J46" s="26">
        <v>2.12449E-4</v>
      </c>
      <c r="K46" s="1">
        <v>6.97794E-6</v>
      </c>
      <c r="L46" s="26">
        <v>3.6033899999999999E-4</v>
      </c>
      <c r="M46" s="1">
        <v>4.2378999999999997E-6</v>
      </c>
      <c r="N46" s="103">
        <v>52.58</v>
      </c>
      <c r="O46" s="26">
        <v>1.0515999999999999</v>
      </c>
      <c r="P46" s="26">
        <v>3.4529706639999994E-5</v>
      </c>
      <c r="Q46" s="26">
        <v>3.0407644959999994E-4</v>
      </c>
      <c r="R46" s="26">
        <v>2.3308293359999995E-3</v>
      </c>
      <c r="S46" s="26">
        <v>1.2020524119999999E-4</v>
      </c>
      <c r="T46" s="26">
        <v>2.2341136839999998E-4</v>
      </c>
      <c r="U46" s="26">
        <v>3.7893249239999996E-4</v>
      </c>
      <c r="V46" s="28">
        <v>0.49557034969727992</v>
      </c>
      <c r="W46" s="28">
        <v>1.1124028755716797</v>
      </c>
      <c r="X46" s="16">
        <v>0.7778909825966398</v>
      </c>
      <c r="Y46" s="16">
        <v>0.55142952348087992</v>
      </c>
      <c r="Z46" s="16">
        <v>0.14979285428483199</v>
      </c>
      <c r="AA46" s="16">
        <v>0.22735949543999998</v>
      </c>
      <c r="AB46" s="28">
        <v>40</v>
      </c>
      <c r="AC46" s="26">
        <v>4.0124713145539906E-4</v>
      </c>
      <c r="AD46" s="28"/>
      <c r="AE46" s="96">
        <v>-9.7170681855399121E-5</v>
      </c>
      <c r="AF46" s="28">
        <v>-0.35547950543160661</v>
      </c>
      <c r="AG46" s="103">
        <v>0.95265763487291177</v>
      </c>
      <c r="AH46" s="96">
        <v>-1.0199958337431691E-4</v>
      </c>
      <c r="AI46" s="133">
        <v>0.16008808510299416</v>
      </c>
      <c r="AJ46" s="28">
        <v>-0.33166672535159475</v>
      </c>
      <c r="AK46" s="133">
        <v>0.70334218833530648</v>
      </c>
      <c r="AL46" s="133">
        <v>0.54452667206892436</v>
      </c>
      <c r="AM46" s="133">
        <v>-5.0170951919612468E-2</v>
      </c>
      <c r="AN46" s="133"/>
      <c r="AO46" s="28">
        <v>1.0378854853097603</v>
      </c>
      <c r="AP46" s="28">
        <v>40</v>
      </c>
      <c r="AQ46" s="28"/>
    </row>
    <row r="47" spans="1:43" s="147" customFormat="1" ht="15" customHeight="1" x14ac:dyDescent="0.2">
      <c r="A47" s="147" t="s">
        <v>168</v>
      </c>
      <c r="B47" s="91">
        <v>8.6858200000000005E-6</v>
      </c>
      <c r="C47" s="1">
        <v>3.3759199999999999E-6</v>
      </c>
      <c r="D47" s="91">
        <v>5.1131699999999996E-4</v>
      </c>
      <c r="E47" s="1">
        <v>1.5940600000000001E-5</v>
      </c>
      <c r="F47" s="91">
        <v>9.5560800000000002E-5</v>
      </c>
      <c r="G47" s="1">
        <v>6.5973700000000002E-6</v>
      </c>
      <c r="H47" s="91">
        <v>1.0243000000000001E-6</v>
      </c>
      <c r="I47" s="1">
        <v>7.6912299999999997E-7</v>
      </c>
      <c r="J47" s="91">
        <v>1.4747800000000001E-4</v>
      </c>
      <c r="K47" s="1">
        <v>9.0884299999999997E-6</v>
      </c>
      <c r="L47" s="91">
        <v>2.1109</v>
      </c>
      <c r="M47" s="1">
        <v>1.9441899999999999E-3</v>
      </c>
      <c r="N47" s="148">
        <v>100</v>
      </c>
      <c r="O47" s="91">
        <v>2</v>
      </c>
      <c r="P47" s="91">
        <v>1.7371640000000001E-5</v>
      </c>
      <c r="Q47" s="91">
        <v>1.0226339999999999E-3</v>
      </c>
      <c r="R47" s="91">
        <v>1.911216E-4</v>
      </c>
      <c r="S47" s="91">
        <v>2.0486000000000002E-6</v>
      </c>
      <c r="T47" s="91">
        <v>2.9495600000000003E-4</v>
      </c>
      <c r="U47" s="91">
        <v>4.2218</v>
      </c>
      <c r="V47" s="102">
        <v>0.24931777728000001</v>
      </c>
      <c r="W47" s="102">
        <v>3.2673156299999997</v>
      </c>
      <c r="X47" s="149">
        <v>6.3784922783999998E-2</v>
      </c>
      <c r="Y47" s="149">
        <v>9.3977476400000006E-3</v>
      </c>
      <c r="Z47" s="149">
        <v>0.19776209888000001</v>
      </c>
      <c r="AA47" s="149">
        <v>2533.08</v>
      </c>
      <c r="AB47" s="102">
        <v>41</v>
      </c>
      <c r="AC47" s="92">
        <v>3.966559092331768E-4</v>
      </c>
      <c r="AD47" s="102">
        <v>1.2673156299999999</v>
      </c>
      <c r="AF47" s="102"/>
      <c r="AG47" s="148">
        <v>0.95229147092308175</v>
      </c>
      <c r="AH47" s="92">
        <v>0</v>
      </c>
      <c r="AI47" s="133">
        <v>-8.6164487314285748E-2</v>
      </c>
      <c r="AJ47" s="102">
        <v>0</v>
      </c>
      <c r="AK47" s="133">
        <v>-1.0763871477333334E-2</v>
      </c>
      <c r="AL47" s="133">
        <v>2.4948962280444448E-3</v>
      </c>
      <c r="AM47" s="133">
        <v>-2.2017073244444321E-3</v>
      </c>
      <c r="AN47" s="133"/>
      <c r="AO47" s="102">
        <v>3.0496175878391454</v>
      </c>
      <c r="AP47" s="102">
        <v>41</v>
      </c>
      <c r="AQ47" s="102"/>
    </row>
    <row r="48" spans="1:43" s="147" customFormat="1" ht="15" customHeight="1" x14ac:dyDescent="0.2">
      <c r="A48" s="147" t="s">
        <v>169</v>
      </c>
      <c r="B48" s="91">
        <v>9.3124200000000005E-6</v>
      </c>
      <c r="C48" s="1">
        <v>1.2796199999999999E-6</v>
      </c>
      <c r="D48" s="91">
        <v>5.0177900000000005E-4</v>
      </c>
      <c r="E48" s="1">
        <v>2.8238400000000001E-5</v>
      </c>
      <c r="F48" s="91">
        <v>9.9837600000000001E-5</v>
      </c>
      <c r="G48" s="1">
        <v>6.48665E-6</v>
      </c>
      <c r="H48" s="91">
        <v>6.7246299999999995E-7</v>
      </c>
      <c r="I48" s="1">
        <v>4.60777E-7</v>
      </c>
      <c r="J48" s="91">
        <v>1.4763100000000001E-4</v>
      </c>
      <c r="K48" s="1">
        <v>1.04315E-5</v>
      </c>
      <c r="L48" s="91">
        <v>3.9426199999999999E-4</v>
      </c>
      <c r="M48" s="1">
        <v>7.5507300000000003E-3</v>
      </c>
      <c r="N48" s="148">
        <v>100</v>
      </c>
      <c r="O48" s="91">
        <v>2</v>
      </c>
      <c r="P48" s="91">
        <v>1.8624840000000001E-5</v>
      </c>
      <c r="Q48" s="91">
        <v>1.0035580000000001E-3</v>
      </c>
      <c r="R48" s="91">
        <v>1.996752E-4</v>
      </c>
      <c r="S48" s="91">
        <v>1.3449259999999999E-6</v>
      </c>
      <c r="T48" s="91">
        <v>2.9526200000000002E-4</v>
      </c>
      <c r="U48" s="91">
        <v>7.8852399999999997E-4</v>
      </c>
      <c r="V48" s="102">
        <v>0.26730370368</v>
      </c>
      <c r="W48" s="102">
        <v>3.2063678100000002</v>
      </c>
      <c r="X48" s="149">
        <v>6.6639601248000002E-2</v>
      </c>
      <c r="Y48" s="149">
        <v>6.1697135323999994E-3</v>
      </c>
      <c r="Z48" s="149">
        <v>0.19796726576000001</v>
      </c>
      <c r="AA48" s="149">
        <v>0.47311439999999999</v>
      </c>
      <c r="AB48" s="102">
        <v>42</v>
      </c>
      <c r="AC48" s="92">
        <v>3.7757990923317699E-4</v>
      </c>
      <c r="AD48" s="102">
        <v>1.2063678100000004</v>
      </c>
      <c r="AF48" s="102"/>
      <c r="AG48" s="148">
        <v>0.95192530697325184</v>
      </c>
      <c r="AH48" s="92">
        <v>0</v>
      </c>
      <c r="AI48" s="133">
        <v>-6.8178560914285743E-2</v>
      </c>
      <c r="AJ48" s="102">
        <v>0</v>
      </c>
      <c r="AK48" s="133">
        <v>-7.9091930133333346E-3</v>
      </c>
      <c r="AL48" s="133">
        <v>-7.3313787955555623E-4</v>
      </c>
      <c r="AM48" s="133">
        <v>-1.9965404444444363E-3</v>
      </c>
      <c r="AN48" s="133"/>
      <c r="AO48" s="102">
        <v>2.993881833762424</v>
      </c>
      <c r="AP48" s="102">
        <v>42</v>
      </c>
      <c r="AQ48" s="102"/>
    </row>
    <row r="49" spans="1:43" s="15" customFormat="1" ht="15" customHeight="1" x14ac:dyDescent="0.2">
      <c r="A49" s="15" t="s">
        <v>170</v>
      </c>
      <c r="B49" s="26">
        <v>9.1866999999999996E-6</v>
      </c>
      <c r="C49" s="1">
        <v>1.5201000000000001E-6</v>
      </c>
      <c r="D49" s="26">
        <v>1.6065200000000002E-2</v>
      </c>
      <c r="E49" s="1">
        <v>1.4383700000000001E-4</v>
      </c>
      <c r="F49" s="26">
        <v>9.1927299999999997E-5</v>
      </c>
      <c r="G49" s="1">
        <v>3.9844000000000003E-6</v>
      </c>
      <c r="H49" s="26">
        <v>1.0296700000000001E-6</v>
      </c>
      <c r="I49" s="1">
        <v>4.7048600000000002E-7</v>
      </c>
      <c r="J49" s="26">
        <v>1.6631600000000001E-4</v>
      </c>
      <c r="K49" s="1">
        <v>8.36204E-6</v>
      </c>
      <c r="L49" s="26">
        <v>2.1683599999999998</v>
      </c>
      <c r="M49" s="1">
        <v>8.5157000000000005E-6</v>
      </c>
      <c r="N49" s="103">
        <v>100</v>
      </c>
      <c r="O49" s="26">
        <v>2</v>
      </c>
      <c r="P49" s="26">
        <v>1.8373399999999999E-5</v>
      </c>
      <c r="Q49" s="26">
        <v>3.2130400000000003E-2</v>
      </c>
      <c r="R49" s="26">
        <v>1.8385459999999999E-4</v>
      </c>
      <c r="S49" s="26">
        <v>2.0593400000000002E-6</v>
      </c>
      <c r="T49" s="26">
        <v>3.3263200000000002E-4</v>
      </c>
      <c r="U49" s="26">
        <v>4.3367199999999997</v>
      </c>
      <c r="V49" s="28">
        <v>0.2636950368</v>
      </c>
      <c r="W49" s="28">
        <v>102.65662800000001</v>
      </c>
      <c r="X49" s="16">
        <v>6.1359634204000001E-2</v>
      </c>
      <c r="Y49" s="16">
        <v>9.4470163159999995E-3</v>
      </c>
      <c r="Z49" s="16">
        <v>0.22302310336000003</v>
      </c>
      <c r="AA49" s="16">
        <v>2602.0319999999997</v>
      </c>
      <c r="AB49" s="28">
        <v>43</v>
      </c>
      <c r="AC49" s="96">
        <v>3.7757990923317699E-4</v>
      </c>
      <c r="AD49" s="28"/>
      <c r="AE49" s="96">
        <v>3.1752820090766826E-2</v>
      </c>
      <c r="AF49" s="28">
        <v>101.45026019000001</v>
      </c>
      <c r="AG49" s="28">
        <v>0.9511929790735919</v>
      </c>
      <c r="AH49" s="96">
        <v>3.3382100992473976E-2</v>
      </c>
      <c r="AI49" s="133">
        <v>-7.1787227794285771E-2</v>
      </c>
      <c r="AJ49" s="28">
        <v>94.800082908571412</v>
      </c>
      <c r="AK49" s="133">
        <v>-1.3189160057333338E-2</v>
      </c>
      <c r="AL49" s="133">
        <v>2.5441649040444446E-3</v>
      </c>
      <c r="AM49" s="133">
        <v>2.3059297155555568E-2</v>
      </c>
      <c r="AN49" s="133"/>
      <c r="AO49" s="28">
        <v>95.927371968176075</v>
      </c>
      <c r="AP49" s="28">
        <v>43</v>
      </c>
      <c r="AQ49" s="28"/>
    </row>
    <row r="50" spans="1:43" s="97" customFormat="1" ht="15" customHeight="1" x14ac:dyDescent="0.2">
      <c r="A50" s="97" t="s">
        <v>171</v>
      </c>
      <c r="B50" s="89">
        <v>7.7303499999999996E-6</v>
      </c>
      <c r="C50" s="1">
        <v>1.0196299999999999E-6</v>
      </c>
      <c r="D50" s="89">
        <v>1.7011499999999999E-2</v>
      </c>
      <c r="E50" s="1">
        <v>1.5815100000000001E-4</v>
      </c>
      <c r="F50" s="89">
        <v>8.6982499999999996E-5</v>
      </c>
      <c r="G50" s="1">
        <v>5.8474699999999999E-6</v>
      </c>
      <c r="H50" s="89">
        <v>6.8493100000000001E-7</v>
      </c>
      <c r="I50" s="1">
        <v>4.6895599999999998E-7</v>
      </c>
      <c r="J50" s="89">
        <v>1.5550699999999999E-4</v>
      </c>
      <c r="K50" s="1">
        <v>3.2951099999999999E-6</v>
      </c>
      <c r="L50" s="89">
        <v>5.5739400000000001E-4</v>
      </c>
      <c r="M50" s="1">
        <v>1.80648E-5</v>
      </c>
      <c r="N50" s="98">
        <v>100</v>
      </c>
      <c r="O50" s="89">
        <v>2</v>
      </c>
      <c r="P50" s="89">
        <v>1.5460699999999999E-5</v>
      </c>
      <c r="Q50" s="89">
        <v>3.4022999999999998E-2</v>
      </c>
      <c r="R50" s="89">
        <v>1.7396499999999999E-4</v>
      </c>
      <c r="S50" s="89">
        <v>1.369862E-6</v>
      </c>
      <c r="T50" s="89">
        <v>3.1101399999999997E-4</v>
      </c>
      <c r="U50" s="89">
        <v>1.114788E-3</v>
      </c>
      <c r="V50" s="99">
        <v>0.2218919664</v>
      </c>
      <c r="W50" s="99">
        <v>108.70348499999999</v>
      </c>
      <c r="X50" s="104">
        <v>5.8059079100000001E-2</v>
      </c>
      <c r="Y50" s="104">
        <v>6.2841049388E-3</v>
      </c>
      <c r="Z50" s="104">
        <v>0.20852866671999998</v>
      </c>
      <c r="AA50" s="104">
        <v>0.66887280000000005</v>
      </c>
      <c r="AB50" s="99">
        <v>44</v>
      </c>
      <c r="AC50" s="90">
        <v>3.7757990923317699E-4</v>
      </c>
      <c r="AD50" s="99"/>
      <c r="AE50" s="90">
        <v>3.364542009076682E-2</v>
      </c>
      <c r="AF50" s="99">
        <v>107.49711718999998</v>
      </c>
      <c r="AG50" s="99">
        <v>0.9511929790735919</v>
      </c>
      <c r="AH50" s="90">
        <v>3.5371812903345394E-2</v>
      </c>
      <c r="AI50" s="133">
        <v>-0.11359029819428577</v>
      </c>
      <c r="AJ50" s="99">
        <v>100.450561713285</v>
      </c>
      <c r="AK50" s="133">
        <v>-1.6489715161333338E-2</v>
      </c>
      <c r="AL50" s="133">
        <v>-6.1874647315555574E-4</v>
      </c>
      <c r="AM50" s="133">
        <v>8.5648605155555328E-3</v>
      </c>
      <c r="AN50" s="133"/>
      <c r="AO50" s="99">
        <v>101.57785077288966</v>
      </c>
      <c r="AP50" s="99">
        <v>44</v>
      </c>
      <c r="AQ50" s="99"/>
    </row>
    <row r="51" spans="1:43" s="15" customFormat="1" ht="15" customHeight="1" x14ac:dyDescent="0.2">
      <c r="A51" s="15" t="s">
        <v>172</v>
      </c>
      <c r="B51" s="26">
        <v>8.7440799999999996E-3</v>
      </c>
      <c r="C51" s="1">
        <v>3.3838999999999999E-5</v>
      </c>
      <c r="D51" s="26">
        <v>0.55044000000000004</v>
      </c>
      <c r="E51" s="1">
        <v>2.5591500000000001E-3</v>
      </c>
      <c r="F51" s="26">
        <v>0.30864999999999998</v>
      </c>
      <c r="G51" s="1">
        <v>5.5070100000000001E-4</v>
      </c>
      <c r="H51" s="26">
        <v>6.3192499999999999E-2</v>
      </c>
      <c r="I51" s="1">
        <v>2.19707E-4</v>
      </c>
      <c r="J51" s="26">
        <v>1.67415</v>
      </c>
      <c r="K51" s="1">
        <v>5.9114199999999997E-3</v>
      </c>
      <c r="L51" s="26">
        <v>5.0030199999999999E-4</v>
      </c>
      <c r="M51" s="1">
        <v>2.58755E-4</v>
      </c>
      <c r="N51" s="103">
        <v>48.7</v>
      </c>
      <c r="O51" s="26">
        <v>0.97400000000000009</v>
      </c>
      <c r="P51" s="26">
        <v>8.5167339200000001E-3</v>
      </c>
      <c r="Q51" s="26">
        <v>0.53612856000000009</v>
      </c>
      <c r="R51" s="26">
        <v>0.30062510000000003</v>
      </c>
      <c r="S51" s="26">
        <v>6.1549495000000003E-2</v>
      </c>
      <c r="T51" s="26">
        <v>1.6306221000000001</v>
      </c>
      <c r="U51" s="26">
        <v>4.8729414800000005E-4</v>
      </c>
      <c r="V51" s="28">
        <v>122.23216521984</v>
      </c>
      <c r="W51" s="28">
        <v>1712.9307492000003</v>
      </c>
      <c r="X51" s="16">
        <v>100.33062087400002</v>
      </c>
      <c r="Y51" s="16">
        <v>282.35215336300001</v>
      </c>
      <c r="Z51" s="16">
        <v>1093.2995056080001</v>
      </c>
      <c r="AA51" s="16">
        <v>0.2923764888</v>
      </c>
      <c r="AB51" s="28">
        <v>45</v>
      </c>
      <c r="AC51" s="96">
        <v>3.7757990923317699E-4</v>
      </c>
      <c r="AD51" s="28"/>
      <c r="AE51" s="96">
        <v>0.53575098009076694</v>
      </c>
      <c r="AF51" s="28">
        <v>1711.7243813900004</v>
      </c>
      <c r="AG51" s="28">
        <v>0.9511929790735919</v>
      </c>
      <c r="AH51" s="96">
        <v>0.5632411002576555</v>
      </c>
      <c r="AI51" s="133">
        <v>121.89668295524572</v>
      </c>
      <c r="AJ51" s="28">
        <v>1599.5189462154806</v>
      </c>
      <c r="AK51" s="133">
        <v>100.25607207973869</v>
      </c>
      <c r="AL51" s="133">
        <v>282.34525051158806</v>
      </c>
      <c r="AM51" s="133">
        <v>1093.0995418017956</v>
      </c>
      <c r="AN51" s="133"/>
      <c r="AO51" s="28">
        <v>1600.6462352750852</v>
      </c>
      <c r="AP51" s="28">
        <v>45</v>
      </c>
      <c r="AQ51" s="28"/>
    </row>
    <row r="52" spans="1:43" s="15" customFormat="1" ht="15" customHeight="1" x14ac:dyDescent="0.2">
      <c r="A52" s="15" t="s">
        <v>173</v>
      </c>
      <c r="B52" s="26">
        <v>8.4699000000000007E-3</v>
      </c>
      <c r="C52" s="1">
        <v>4.1511799999999998E-5</v>
      </c>
      <c r="D52" s="26">
        <v>0.52444000000000002</v>
      </c>
      <c r="E52" s="1">
        <v>8.53184E-4</v>
      </c>
      <c r="F52" s="26">
        <v>0.29154000000000002</v>
      </c>
      <c r="G52" s="1">
        <v>1.2213899999999999E-3</v>
      </c>
      <c r="H52" s="26">
        <v>6.2407200000000003E-2</v>
      </c>
      <c r="I52" s="1">
        <v>3.9359399999999999E-4</v>
      </c>
      <c r="J52" s="26">
        <v>1.5928100000000001</v>
      </c>
      <c r="K52" s="1">
        <v>1.1235999999999999E-2</v>
      </c>
      <c r="L52" s="26">
        <v>6.3467200000000001E-2</v>
      </c>
      <c r="M52" s="1">
        <v>8.0355400000000005E-4</v>
      </c>
      <c r="N52" s="103">
        <v>48.7</v>
      </c>
      <c r="O52" s="26">
        <v>0.97400000000000009</v>
      </c>
      <c r="P52" s="26">
        <v>8.2496826000000006E-3</v>
      </c>
      <c r="Q52" s="26">
        <v>0.51080456000000007</v>
      </c>
      <c r="R52" s="26">
        <v>0.28395996000000007</v>
      </c>
      <c r="S52" s="26">
        <v>6.0784612800000005E-2</v>
      </c>
      <c r="T52" s="26">
        <v>1.5513969400000003</v>
      </c>
      <c r="U52" s="26">
        <v>6.1817052800000008E-2</v>
      </c>
      <c r="V52" s="28">
        <v>118.3994446752</v>
      </c>
      <c r="W52" s="28">
        <v>1632.0205692000002</v>
      </c>
      <c r="X52" s="16">
        <v>94.768797050400025</v>
      </c>
      <c r="Y52" s="16">
        <v>278.84333275872001</v>
      </c>
      <c r="Z52" s="16">
        <v>1040.1806203312003</v>
      </c>
      <c r="AA52" s="16">
        <v>37.090231680000002</v>
      </c>
      <c r="AB52" s="28">
        <v>46</v>
      </c>
      <c r="AC52" s="96">
        <v>3.7757990923317699E-4</v>
      </c>
      <c r="AD52" s="28"/>
      <c r="AE52" s="96">
        <v>0.51042698009076692</v>
      </c>
      <c r="AF52" s="28">
        <v>1630.8142013900003</v>
      </c>
      <c r="AG52" s="28">
        <v>0.9511929790735919</v>
      </c>
      <c r="AH52" s="96">
        <v>0.53661769096308298</v>
      </c>
      <c r="AI52" s="133">
        <v>118.06396241060574</v>
      </c>
      <c r="AJ52" s="28">
        <v>1523.9125184174425</v>
      </c>
      <c r="AK52" s="133">
        <v>94.694248256138692</v>
      </c>
      <c r="AL52" s="133">
        <v>278.83642990730806</v>
      </c>
      <c r="AM52" s="133">
        <v>1039.9806565249958</v>
      </c>
      <c r="AN52" s="133"/>
      <c r="AO52" s="28">
        <v>1525.0398074770469</v>
      </c>
      <c r="AP52" s="28">
        <v>46</v>
      </c>
      <c r="AQ52" s="28"/>
    </row>
    <row r="53" spans="1:43" s="15" customFormat="1" ht="15" customHeight="1" x14ac:dyDescent="0.2">
      <c r="A53" s="15" t="s">
        <v>174</v>
      </c>
      <c r="B53" s="26">
        <v>1.8310700000000001E-5</v>
      </c>
      <c r="C53" s="1">
        <v>5.2988699999999998E-6</v>
      </c>
      <c r="D53" s="26">
        <v>3.90469E-4</v>
      </c>
      <c r="E53" s="1">
        <v>1.1438300000000001E-4</v>
      </c>
      <c r="F53" s="26">
        <v>1.2596499999999999E-4</v>
      </c>
      <c r="G53" s="1">
        <v>2.7928900000000001E-6</v>
      </c>
      <c r="H53" s="26">
        <v>5.4806300000000002E-3</v>
      </c>
      <c r="I53" s="1">
        <v>5.02989E-5</v>
      </c>
      <c r="J53" s="26">
        <v>2.2353299999999999E-4</v>
      </c>
      <c r="K53" s="1">
        <v>4.4246500000000001E-6</v>
      </c>
      <c r="L53" s="26">
        <v>6.3761600000000002E-2</v>
      </c>
      <c r="M53" s="1">
        <v>5.7158899999999999E-6</v>
      </c>
      <c r="N53" s="103">
        <v>52.58</v>
      </c>
      <c r="O53" s="26">
        <v>1.0515999999999999</v>
      </c>
      <c r="P53" s="26">
        <v>1.9255532119999998E-5</v>
      </c>
      <c r="Q53" s="26">
        <v>4.1061720039999993E-4</v>
      </c>
      <c r="R53" s="26">
        <v>1.3246479399999997E-4</v>
      </c>
      <c r="S53" s="26">
        <v>5.7634305079999996E-3</v>
      </c>
      <c r="T53" s="26">
        <v>2.3506730279999996E-4</v>
      </c>
      <c r="U53" s="26">
        <v>6.7051698559999998E-2</v>
      </c>
      <c r="V53" s="28">
        <v>0.27635539698623995</v>
      </c>
      <c r="W53" s="28">
        <v>1.5021609042233197</v>
      </c>
      <c r="X53" s="16">
        <v>4.4208800349559992E-2</v>
      </c>
      <c r="Y53" s="16">
        <v>26.439161112399198</v>
      </c>
      <c r="Z53" s="16">
        <v>0.15760792518134398</v>
      </c>
      <c r="AA53" s="16">
        <v>40.231019136</v>
      </c>
      <c r="AB53" s="28">
        <v>47</v>
      </c>
      <c r="AC53" s="96">
        <v>3.7757990923317699E-4</v>
      </c>
      <c r="AD53" s="28"/>
      <c r="AE53" s="96">
        <v>3.3037291166822941E-5</v>
      </c>
      <c r="AF53" s="28">
        <v>0.12086032227558836</v>
      </c>
      <c r="AG53" s="28">
        <v>0.9511929790735919</v>
      </c>
      <c r="AH53" s="96">
        <v>3.4732480047318464E-5</v>
      </c>
      <c r="AI53" s="133">
        <v>-5.9126867608045794E-2</v>
      </c>
      <c r="AJ53" s="28">
        <v>0.11293779385705129</v>
      </c>
      <c r="AK53" s="133">
        <v>-3.0339993911773347E-2</v>
      </c>
      <c r="AL53" s="133">
        <v>26.43225826098724</v>
      </c>
      <c r="AM53" s="133">
        <v>-4.2355881023100478E-2</v>
      </c>
      <c r="AN53" s="133"/>
      <c r="AO53" s="28">
        <v>1.403692587832537</v>
      </c>
      <c r="AP53" s="28">
        <v>47</v>
      </c>
      <c r="AQ53" s="28"/>
    </row>
    <row r="54" spans="1:43" s="83" customFormat="1" ht="14" customHeight="1" x14ac:dyDescent="0.2">
      <c r="A54" s="83" t="s">
        <v>175</v>
      </c>
      <c r="B54" s="58">
        <v>1.46579E-3</v>
      </c>
      <c r="C54" s="1">
        <v>8.9555200000000006E-5</v>
      </c>
      <c r="D54" s="58">
        <v>2.6289199999999999E-3</v>
      </c>
      <c r="E54" s="1">
        <v>2.16825E-4</v>
      </c>
      <c r="F54" s="58">
        <v>3.8190799999999998E-4</v>
      </c>
      <c r="G54" s="1">
        <v>2.74656E-5</v>
      </c>
      <c r="H54" s="58">
        <v>1.10843E-2</v>
      </c>
      <c r="I54" s="1">
        <v>1.3878600000000001E-4</v>
      </c>
      <c r="J54" s="58">
        <v>6.1898400000000005E-4</v>
      </c>
      <c r="K54" s="1">
        <v>2.6888100000000001E-5</v>
      </c>
      <c r="L54" s="58">
        <v>6.3761600000000002E-2</v>
      </c>
      <c r="M54" s="1">
        <v>1.47371E-5</v>
      </c>
      <c r="N54" s="84">
        <v>34.754278918128456</v>
      </c>
      <c r="O54" s="58">
        <v>0.69508557836256912</v>
      </c>
      <c r="P54" s="58">
        <v>1.0188494899080701E-3</v>
      </c>
      <c r="Q54" s="58">
        <v>1.8273243786689252E-3</v>
      </c>
      <c r="R54" s="58">
        <v>2.6545874306129201E-4</v>
      </c>
      <c r="S54" s="58">
        <v>7.7045370762442254E-3</v>
      </c>
      <c r="T54" s="58">
        <v>4.3024685163717654E-4</v>
      </c>
      <c r="U54" s="58">
        <v>4.4319768613322791E-2</v>
      </c>
      <c r="V54" s="85">
        <v>14.622527879160621</v>
      </c>
      <c r="W54" s="85">
        <v>6.6849007744845297</v>
      </c>
      <c r="X54" s="94">
        <v>8.8594200909275597E-2</v>
      </c>
      <c r="Y54" s="94">
        <v>35.343793383562755</v>
      </c>
      <c r="Z54" s="94">
        <v>0.28847190908569414</v>
      </c>
      <c r="AA54" s="94">
        <v>26.591861167993674</v>
      </c>
      <c r="AB54" s="85">
        <v>48</v>
      </c>
      <c r="AC54" s="82">
        <v>3.7757990923317699E-4</v>
      </c>
      <c r="AD54" s="85"/>
      <c r="AE54" s="82">
        <v>1.4497444694357483E-3</v>
      </c>
      <c r="AF54" s="85">
        <v>5.3036001925367984</v>
      </c>
      <c r="AG54" s="85">
        <v>0.9511929790735919</v>
      </c>
      <c r="AH54" s="82">
        <v>1.524132853511721E-3</v>
      </c>
      <c r="AI54" s="133">
        <v>14.287045614566336</v>
      </c>
      <c r="AJ54" s="85">
        <v>4.9559433068458816</v>
      </c>
      <c r="AK54" s="133">
        <v>1.4045406647942262E-2</v>
      </c>
      <c r="AL54" s="133">
        <v>35.336890532150797</v>
      </c>
      <c r="AM54" s="133">
        <v>8.8508102881249676E-2</v>
      </c>
      <c r="AN54" s="133"/>
      <c r="AO54" s="85">
        <v>6.2466981008213676</v>
      </c>
      <c r="AP54" s="85">
        <v>48</v>
      </c>
      <c r="AQ54" s="85"/>
    </row>
    <row r="55" spans="1:43" s="15" customFormat="1" ht="14" customHeight="1" x14ac:dyDescent="0.2">
      <c r="A55" s="15" t="s">
        <v>176</v>
      </c>
      <c r="B55" s="26">
        <v>1.18268E-4</v>
      </c>
      <c r="C55" s="1">
        <v>1.25871E-5</v>
      </c>
      <c r="D55" s="26">
        <v>7.7111599999999997E-4</v>
      </c>
      <c r="E55" s="1">
        <v>2.2721099999999998E-5</v>
      </c>
      <c r="F55" s="26">
        <v>2.4880600000000002E-4</v>
      </c>
      <c r="G55" s="1">
        <v>2.5873000000000001E-5</v>
      </c>
      <c r="H55" s="26">
        <v>1.2162299999999999E-2</v>
      </c>
      <c r="I55" s="1">
        <v>1.2866900000000001E-4</v>
      </c>
      <c r="J55" s="26">
        <v>4.91268E-4</v>
      </c>
      <c r="K55" s="1">
        <v>3.3972800000000001E-5</v>
      </c>
      <c r="L55" s="26">
        <v>1.02623</v>
      </c>
      <c r="M55" s="1">
        <v>1.93025E-5</v>
      </c>
      <c r="N55" s="103">
        <v>34.754278918128456</v>
      </c>
      <c r="O55" s="26">
        <v>0.69508557836256912</v>
      </c>
      <c r="P55" s="26">
        <v>8.220638118178433E-5</v>
      </c>
      <c r="Q55" s="26">
        <v>5.3599161084463083E-4</v>
      </c>
      <c r="R55" s="26">
        <v>1.7294146241007737E-4</v>
      </c>
      <c r="S55" s="26">
        <v>8.4538393297190744E-3</v>
      </c>
      <c r="T55" s="26">
        <v>3.4147330191102262E-4</v>
      </c>
      <c r="U55" s="26">
        <v>0.7133176730830193</v>
      </c>
      <c r="V55" s="28">
        <v>1.1798259827209687</v>
      </c>
      <c r="W55" s="28">
        <v>1.9608181099529132</v>
      </c>
      <c r="X55" s="16">
        <v>5.7717483664739222E-2</v>
      </c>
      <c r="Y55" s="16">
        <v>38.78114254115328</v>
      </c>
      <c r="Z55" s="16">
        <v>0.22895101946530244</v>
      </c>
      <c r="AA55" s="16">
        <v>427.99060384981158</v>
      </c>
      <c r="AB55" s="28">
        <v>49</v>
      </c>
      <c r="AC55" s="96">
        <v>3.7757990923317699E-4</v>
      </c>
      <c r="AD55" s="28"/>
      <c r="AE55" s="96">
        <v>1.5841170161145384E-4</v>
      </c>
      <c r="AF55" s="28">
        <v>0.57951752800518164</v>
      </c>
      <c r="AG55" s="28">
        <v>0.9511929790735919</v>
      </c>
      <c r="AH55" s="96">
        <v>1.665400240503645E-4</v>
      </c>
      <c r="AI55" s="133">
        <v>0.84434371812668296</v>
      </c>
      <c r="AJ55" s="28">
        <v>0.54152951011629691</v>
      </c>
      <c r="AK55" s="133">
        <v>-1.6831310596594113E-2</v>
      </c>
      <c r="AL55" s="133">
        <v>38.774239689741322</v>
      </c>
      <c r="AM55" s="133">
        <v>2.8987213260857996E-2</v>
      </c>
      <c r="AN55" s="133"/>
      <c r="AO55" s="28">
        <v>1.8322843040917827</v>
      </c>
      <c r="AP55" s="28">
        <v>49</v>
      </c>
      <c r="AQ55" s="28"/>
    </row>
    <row r="56" spans="1:43" s="152" customFormat="1" ht="14" customHeight="1" x14ac:dyDescent="0.2">
      <c r="A56" s="160" t="s">
        <v>572</v>
      </c>
      <c r="B56" s="153"/>
      <c r="D56" s="153"/>
      <c r="F56" s="153"/>
      <c r="H56" s="153"/>
      <c r="J56" s="153"/>
      <c r="L56" s="153"/>
      <c r="N56" s="154"/>
      <c r="O56" s="153"/>
      <c r="P56" s="153"/>
      <c r="Q56" s="153"/>
      <c r="R56" s="153"/>
      <c r="S56" s="153"/>
      <c r="T56" s="153"/>
      <c r="U56" s="153"/>
      <c r="V56" s="155"/>
      <c r="W56" s="155"/>
      <c r="X56" s="156"/>
      <c r="Y56" s="156"/>
      <c r="Z56" s="156"/>
      <c r="AA56" s="156"/>
      <c r="AB56" s="157"/>
      <c r="AC56" s="158"/>
      <c r="AD56" s="157"/>
      <c r="AE56" s="158"/>
      <c r="AF56" s="157"/>
      <c r="AG56" s="157"/>
      <c r="AH56" s="158"/>
      <c r="AI56" s="159"/>
      <c r="AJ56" s="157"/>
      <c r="AK56" s="159"/>
      <c r="AL56" s="159"/>
      <c r="AM56" s="159"/>
      <c r="AN56" s="159"/>
      <c r="AO56" s="157"/>
      <c r="AP56" s="157"/>
      <c r="AQ56" s="157"/>
    </row>
    <row r="57" spans="1:43" s="15" customFormat="1" ht="15" customHeight="1" x14ac:dyDescent="0.2">
      <c r="A57" s="15" t="s">
        <v>177</v>
      </c>
      <c r="B57" s="26">
        <v>9.5690999999999996E-6</v>
      </c>
      <c r="C57" s="1">
        <v>1.3495E-6</v>
      </c>
      <c r="D57" s="26">
        <v>1.4721700000000001E-3</v>
      </c>
      <c r="E57" s="1">
        <v>1.69986E-5</v>
      </c>
      <c r="F57" s="26">
        <v>1.01018E-4</v>
      </c>
      <c r="G57" s="1">
        <v>3.1796699999999998E-6</v>
      </c>
      <c r="H57" s="26">
        <v>0</v>
      </c>
      <c r="I57">
        <v>0</v>
      </c>
      <c r="J57" s="26">
        <v>1.37451E-4</v>
      </c>
      <c r="K57" s="1">
        <v>8.7383200000000004E-6</v>
      </c>
      <c r="L57" s="26">
        <v>1.01693E-4</v>
      </c>
      <c r="M57" s="1">
        <v>3.7889199999999999E-3</v>
      </c>
      <c r="N57" s="103">
        <v>100</v>
      </c>
      <c r="O57" s="26">
        <v>2</v>
      </c>
      <c r="P57" s="26">
        <v>1.9138199999999999E-5</v>
      </c>
      <c r="Q57" s="26">
        <v>2.9443400000000002E-3</v>
      </c>
      <c r="R57" s="26">
        <v>2.02036E-4</v>
      </c>
      <c r="S57" s="26">
        <v>0</v>
      </c>
      <c r="T57" s="26">
        <v>2.7490199999999999E-4</v>
      </c>
      <c r="U57" s="26">
        <v>2.0338600000000001E-4</v>
      </c>
      <c r="V57" s="28">
        <v>0.27467144639999996</v>
      </c>
      <c r="W57" s="28">
        <v>9.4071663000000001</v>
      </c>
      <c r="X57" s="16">
        <v>6.7427494640000002E-2</v>
      </c>
      <c r="Y57" s="16">
        <v>0</v>
      </c>
      <c r="Z57" s="16">
        <v>0.18431629295999999</v>
      </c>
      <c r="AA57" s="16">
        <v>0.1220316</v>
      </c>
      <c r="AB57" s="28">
        <v>50</v>
      </c>
      <c r="AC57" s="96">
        <v>1.7989760000000001E-3</v>
      </c>
      <c r="AD57" s="28"/>
      <c r="AE57" s="96">
        <v>1.1453640000000001E-3</v>
      </c>
      <c r="AF57" s="28">
        <v>3.6594379800000003</v>
      </c>
      <c r="AG57" s="28">
        <v>1</v>
      </c>
      <c r="AH57" s="96">
        <v>1.1453640000000001E-3</v>
      </c>
      <c r="AI57" s="133">
        <v>8.3323902196363625E-2</v>
      </c>
      <c r="AJ57" s="28">
        <v>3.0819636281156915</v>
      </c>
      <c r="AK57" s="133">
        <v>9.6588603599999986E-3</v>
      </c>
      <c r="AL57" s="133">
        <v>-4.9815944479272714E-3</v>
      </c>
      <c r="AM57" s="133">
        <v>-1.5523684392727338E-2</v>
      </c>
      <c r="AN57" s="133"/>
      <c r="AO57" s="28">
        <f>Q57*(1/AG57)*$AG$3*$W$5</f>
        <v>7.9226767986475517</v>
      </c>
      <c r="AP57" s="28">
        <f>AP55+1</f>
        <v>50</v>
      </c>
      <c r="AQ57" s="28" t="s">
        <v>484</v>
      </c>
    </row>
    <row r="58" spans="1:43" s="15" customFormat="1" ht="15" customHeight="1" x14ac:dyDescent="0.2">
      <c r="A58" s="15" t="s">
        <v>178</v>
      </c>
      <c r="B58" s="26">
        <v>9.0447500000000007E-3</v>
      </c>
      <c r="C58" s="1">
        <v>9.6042800000000001E-5</v>
      </c>
      <c r="D58" s="26">
        <v>0.56615000000000004</v>
      </c>
      <c r="E58" s="1">
        <v>1.2878099999999999E-3</v>
      </c>
      <c r="F58" s="26">
        <v>0.31020999999999999</v>
      </c>
      <c r="G58" s="1">
        <v>9.3463300000000003E-4</v>
      </c>
      <c r="H58" s="26">
        <v>6.2662599999999999E-2</v>
      </c>
      <c r="I58" s="1">
        <v>2.0383900000000001E-4</v>
      </c>
      <c r="J58" s="26">
        <v>1.6237200000000001</v>
      </c>
      <c r="K58" s="1">
        <v>5.6047199999999997E-3</v>
      </c>
      <c r="L58" s="26">
        <v>8.4675700000000007E-5</v>
      </c>
      <c r="M58" s="1">
        <v>3.4479399999999999E-4</v>
      </c>
      <c r="N58" s="103">
        <v>48.7</v>
      </c>
      <c r="O58" s="26">
        <v>0.97400000000000009</v>
      </c>
      <c r="P58" s="26">
        <v>8.8095865000000009E-3</v>
      </c>
      <c r="Q58" s="26">
        <v>0.55143010000000015</v>
      </c>
      <c r="R58" s="26">
        <v>0.30214454000000002</v>
      </c>
      <c r="S58" s="26">
        <v>6.1033372400000008E-2</v>
      </c>
      <c r="T58" s="26">
        <v>1.5815032800000002</v>
      </c>
      <c r="U58" s="26">
        <v>8.2474131800000015E-5</v>
      </c>
      <c r="V58" s="28">
        <v>126.43518544800001</v>
      </c>
      <c r="W58" s="28">
        <v>1761.8191695000005</v>
      </c>
      <c r="X58" s="16">
        <v>100.83771877960001</v>
      </c>
      <c r="Y58" s="16">
        <v>279.98449254776</v>
      </c>
      <c r="Z58" s="16">
        <v>1060.3663191744001</v>
      </c>
      <c r="AA58" s="16">
        <v>4.9484479080000011E-2</v>
      </c>
      <c r="AB58" s="28">
        <v>51</v>
      </c>
      <c r="AC58" s="96">
        <v>1.7989760000000001E-3</v>
      </c>
      <c r="AD58" s="28"/>
      <c r="AE58" s="96">
        <v>0.54963112400000014</v>
      </c>
      <c r="AF58" s="28">
        <v>1756.0714411800004</v>
      </c>
      <c r="AG58" s="28">
        <v>1</v>
      </c>
      <c r="AH58" s="96">
        <v>0.54963112400000014</v>
      </c>
      <c r="AI58" s="133">
        <v>126.24383790379638</v>
      </c>
      <c r="AJ58" s="28">
        <v>1478.9561510998649</v>
      </c>
      <c r="AK58" s="133">
        <v>100.77995014532002</v>
      </c>
      <c r="AL58" s="133">
        <v>279.97951095331211</v>
      </c>
      <c r="AM58" s="133">
        <v>1060.1664791970475</v>
      </c>
      <c r="AN58" s="133"/>
      <c r="AO58" s="28">
        <f>Q58*(1/AG58)*$AG$3*$W$5</f>
        <v>1483.7968642703968</v>
      </c>
      <c r="AP58" s="28">
        <f t="shared" ref="AP58:AP83" si="0">AP57+1</f>
        <v>51</v>
      </c>
      <c r="AQ58" s="28"/>
    </row>
    <row r="59" spans="1:43" s="97" customFormat="1" ht="15" customHeight="1" x14ac:dyDescent="0.2">
      <c r="A59" s="97" t="s">
        <v>179</v>
      </c>
      <c r="B59" s="89">
        <v>1.2024199999999999E-5</v>
      </c>
      <c r="C59" s="1">
        <v>2.0189299999999998E-6</v>
      </c>
      <c r="D59" s="89">
        <v>1.9009600000000001E-2</v>
      </c>
      <c r="E59" s="1">
        <v>1.6132700000000001E-4</v>
      </c>
      <c r="F59" s="89">
        <v>9.2011599999999998E-5</v>
      </c>
      <c r="G59" s="1">
        <v>6.2124300000000004E-6</v>
      </c>
      <c r="H59" s="89">
        <v>3.4614699999999998E-7</v>
      </c>
      <c r="I59" s="1">
        <v>3.8700499999999999E-7</v>
      </c>
      <c r="J59" s="89">
        <v>1.4988100000000001E-4</v>
      </c>
      <c r="K59" s="1">
        <v>8.3260400000000007E-6</v>
      </c>
      <c r="L59" s="89">
        <v>5.8264599999999998E-5</v>
      </c>
      <c r="M59" s="1">
        <v>1.8315300000000001E-5</v>
      </c>
      <c r="N59" s="98">
        <v>100</v>
      </c>
      <c r="O59" s="89">
        <v>2</v>
      </c>
      <c r="P59" s="89">
        <v>2.4048399999999998E-5</v>
      </c>
      <c r="Q59" s="89">
        <v>3.8019200000000003E-2</v>
      </c>
      <c r="R59" s="89">
        <v>1.840232E-4</v>
      </c>
      <c r="S59" s="89">
        <v>6.9229399999999997E-7</v>
      </c>
      <c r="T59" s="89">
        <v>2.9976200000000002E-4</v>
      </c>
      <c r="U59" s="89">
        <v>1.165292E-4</v>
      </c>
      <c r="V59" s="99">
        <v>0.34514263679999996</v>
      </c>
      <c r="W59" s="99">
        <v>121.47134400000002</v>
      </c>
      <c r="X59" s="104">
        <v>6.1415902767999998E-2</v>
      </c>
      <c r="Y59" s="104">
        <v>3.1758294955999996E-3</v>
      </c>
      <c r="Z59" s="104">
        <v>0.20098442576000003</v>
      </c>
      <c r="AA59" s="104">
        <v>6.9917519999999997E-2</v>
      </c>
      <c r="AB59" s="99">
        <v>52</v>
      </c>
      <c r="AC59" s="90">
        <v>1.7989760000000001E-3</v>
      </c>
      <c r="AD59" s="99"/>
      <c r="AE59" s="90">
        <v>3.6220224000000002E-2</v>
      </c>
      <c r="AF59" s="99">
        <v>115.72361568000001</v>
      </c>
      <c r="AG59" s="99">
        <v>1</v>
      </c>
      <c r="AH59" s="90">
        <v>3.6220224000000002E-2</v>
      </c>
      <c r="AI59" s="133">
        <v>0.15379509259636362</v>
      </c>
      <c r="AJ59" s="99">
        <v>97.461953553807376</v>
      </c>
      <c r="AK59" s="133">
        <v>3.6472684879999976E-3</v>
      </c>
      <c r="AL59" s="133">
        <v>-1.8057649523272718E-3</v>
      </c>
      <c r="AM59" s="133">
        <v>1.1444484072726825E-3</v>
      </c>
      <c r="AN59" s="133"/>
      <c r="AO59" s="99">
        <f>Q59*(1/AG59)*$AG$3*$W$5</f>
        <v>102.30266672433925</v>
      </c>
      <c r="AP59" s="99">
        <f t="shared" si="0"/>
        <v>52</v>
      </c>
      <c r="AQ59" s="99"/>
    </row>
    <row r="60" spans="1:43" s="83" customFormat="1" ht="14" customHeight="1" x14ac:dyDescent="0.2">
      <c r="A60" s="83" t="s">
        <v>180</v>
      </c>
      <c r="B60" s="58">
        <v>3.6060200000000001E-3</v>
      </c>
      <c r="C60" s="1">
        <v>3.6044699999999998E-3</v>
      </c>
      <c r="D60" s="58">
        <v>5.4901300000000002E-3</v>
      </c>
      <c r="E60" s="1">
        <v>2.46313E-3</v>
      </c>
      <c r="F60" s="58">
        <v>6.2089500000000004E-3</v>
      </c>
      <c r="G60" s="1">
        <v>1.10556E-4</v>
      </c>
      <c r="H60" s="58">
        <v>4.3803199999999998E-4</v>
      </c>
      <c r="I60" s="1">
        <v>2.43597E-5</v>
      </c>
      <c r="J60" s="58">
        <v>3.0896999999999999E-4</v>
      </c>
      <c r="K60" s="1">
        <v>7.0029400000000004E-5</v>
      </c>
      <c r="L60" s="58">
        <v>5.8264599999999998E-5</v>
      </c>
      <c r="M60" s="1">
        <v>1.20079E-4</v>
      </c>
      <c r="N60" s="84">
        <v>40</v>
      </c>
      <c r="O60" s="58">
        <v>0.8</v>
      </c>
      <c r="P60" s="58">
        <v>2.8848160000000001E-3</v>
      </c>
      <c r="Q60" s="58">
        <v>4.392104E-3</v>
      </c>
      <c r="R60" s="58">
        <v>4.9671600000000008E-3</v>
      </c>
      <c r="S60" s="58">
        <v>3.5042560000000001E-4</v>
      </c>
      <c r="T60" s="58">
        <v>2.4717599999999999E-4</v>
      </c>
      <c r="U60" s="58">
        <v>4.6611679999999998E-5</v>
      </c>
      <c r="V60" s="85">
        <v>41.402879232000004</v>
      </c>
      <c r="W60" s="85">
        <v>16.0676340632</v>
      </c>
      <c r="X60" s="94">
        <v>1.6577399784000004</v>
      </c>
      <c r="Y60" s="94">
        <v>1.6075423974399998</v>
      </c>
      <c r="Z60" s="94">
        <v>0.16572656448</v>
      </c>
      <c r="AA60" s="94">
        <v>2.7967007999999998E-2</v>
      </c>
      <c r="AB60" s="85">
        <v>53</v>
      </c>
      <c r="AC60" s="82">
        <v>1.7989760000000001E-3</v>
      </c>
      <c r="AD60" s="85"/>
      <c r="AE60" s="82">
        <v>2.5931280000000001E-3</v>
      </c>
      <c r="AF60" s="85"/>
      <c r="AG60" s="84">
        <v>0.99151577075734365</v>
      </c>
      <c r="AH60" s="82">
        <v>2.6153169485335632E-3</v>
      </c>
      <c r="AI60" s="133">
        <v>41.211531687796366</v>
      </c>
      <c r="AJ60" s="85">
        <v>8.0578051861731534</v>
      </c>
      <c r="AK60" s="133">
        <v>1.5999713441200003</v>
      </c>
      <c r="AL60" s="133">
        <v>1.6025608029920726</v>
      </c>
      <c r="AM60" s="133">
        <v>-3.4113412872727338E-2</v>
      </c>
      <c r="AN60" s="133"/>
      <c r="AO60" s="85">
        <f>Q60*(1/AG60)*$AG$3*$W$2</f>
        <v>13.647887180814774</v>
      </c>
      <c r="AP60" s="85">
        <f t="shared" si="0"/>
        <v>53</v>
      </c>
      <c r="AQ60" s="85"/>
    </row>
    <row r="61" spans="1:43" s="147" customFormat="1" ht="14" customHeight="1" x14ac:dyDescent="0.2">
      <c r="A61" s="147" t="s">
        <v>181</v>
      </c>
      <c r="B61" s="91">
        <v>4.2054600000000002E-5</v>
      </c>
      <c r="C61" s="1">
        <v>6.6146299999999997E-6</v>
      </c>
      <c r="D61" s="91">
        <v>2.2487200000000001E-3</v>
      </c>
      <c r="E61" s="1">
        <v>7.4541600000000005E-5</v>
      </c>
      <c r="F61" s="91">
        <v>6.0376500000000003E-3</v>
      </c>
      <c r="G61" s="1">
        <v>4.4750499999999998E-5</v>
      </c>
      <c r="H61" s="91">
        <v>3.1492199999999998E-4</v>
      </c>
      <c r="I61" s="1">
        <v>9.0958999999999994E-5</v>
      </c>
      <c r="J61" s="91">
        <v>2.5115199999999998E-4</v>
      </c>
      <c r="K61" s="1">
        <v>2.3608199999999999E-5</v>
      </c>
      <c r="L61" s="91">
        <v>7.4785999999999999E-5</v>
      </c>
      <c r="M61" s="1">
        <v>7.32834E-6</v>
      </c>
      <c r="N61" s="148">
        <v>40</v>
      </c>
      <c r="O61" s="91">
        <v>0.8</v>
      </c>
      <c r="P61" s="91">
        <v>3.3643680000000003E-5</v>
      </c>
      <c r="Q61" s="91">
        <v>1.7989760000000001E-3</v>
      </c>
      <c r="R61" s="91">
        <v>4.8301200000000002E-3</v>
      </c>
      <c r="S61" s="91">
        <v>2.5193759999999997E-4</v>
      </c>
      <c r="T61" s="91">
        <v>2.009216E-4</v>
      </c>
      <c r="U61" s="91">
        <v>5.9828799999999999E-5</v>
      </c>
      <c r="V61" s="102">
        <v>0.48285409536000007</v>
      </c>
      <c r="W61" s="102">
        <v>6.5811939008000007</v>
      </c>
      <c r="X61" s="149">
        <v>1.6120042488000002</v>
      </c>
      <c r="Y61" s="149">
        <v>1.1557385462399998</v>
      </c>
      <c r="Z61" s="149">
        <v>0.13471391436800001</v>
      </c>
      <c r="AA61" s="149">
        <v>3.5897279999999997E-2</v>
      </c>
      <c r="AB61" s="102">
        <v>54</v>
      </c>
      <c r="AC61" s="92">
        <v>1.7989760000000001E-3</v>
      </c>
      <c r="AD61" s="102">
        <v>6.5811939008000007</v>
      </c>
      <c r="AE61" s="92">
        <v>0</v>
      </c>
      <c r="AF61" s="102"/>
      <c r="AG61" s="148">
        <v>0.9830315415146873</v>
      </c>
      <c r="AH61" s="92">
        <v>0</v>
      </c>
      <c r="AI61" s="133">
        <v>0.2915065511563637</v>
      </c>
      <c r="AJ61" s="102">
        <v>0</v>
      </c>
      <c r="AK61" s="133">
        <v>1.55423561452</v>
      </c>
      <c r="AL61" s="133">
        <v>1.1507569517920724</v>
      </c>
      <c r="AM61" s="133">
        <v>-6.512606298472734E-2</v>
      </c>
      <c r="AN61" s="133"/>
      <c r="AO61" s="102">
        <f>Q61*(1/AG61)*$AG$3*$W$2</f>
        <v>5.6383281954244637</v>
      </c>
      <c r="AP61" s="102">
        <f t="shared" si="0"/>
        <v>54</v>
      </c>
      <c r="AQ61" s="102"/>
    </row>
    <row r="62" spans="1:43" ht="14" customHeight="1" x14ac:dyDescent="0.2">
      <c r="A62" t="s">
        <v>182</v>
      </c>
      <c r="B62" s="59">
        <v>1.71189E-4</v>
      </c>
      <c r="C62" s="1">
        <v>1.1139500000000001E-5</v>
      </c>
      <c r="D62" s="59">
        <v>5.8439599999999996E-3</v>
      </c>
      <c r="E62" s="1">
        <v>1.4687899999999999E-4</v>
      </c>
      <c r="F62" s="59">
        <v>2.6736899999999999E-4</v>
      </c>
      <c r="G62" s="1">
        <v>1.0139199999999999E-5</v>
      </c>
      <c r="H62" s="59">
        <v>6.9000299999999997E-3</v>
      </c>
      <c r="I62" s="1">
        <v>1.5587399999999999E-4</v>
      </c>
      <c r="J62" s="59">
        <v>4.7163499999999998E-4</v>
      </c>
      <c r="K62" s="1">
        <v>2.6964199999999998E-5</v>
      </c>
      <c r="L62" s="59">
        <v>7.2043499999999996E-5</v>
      </c>
      <c r="M62" s="1">
        <v>1.2237300000000001E-5</v>
      </c>
      <c r="N62" s="150">
        <v>34.754278918128456</v>
      </c>
      <c r="O62" s="59">
        <v>0.69508557836256912</v>
      </c>
      <c r="P62" s="59">
        <v>1.1899100507430985E-4</v>
      </c>
      <c r="Q62" s="59">
        <v>4.062052316527719E-3</v>
      </c>
      <c r="R62" s="59">
        <v>1.8584433600122175E-4</v>
      </c>
      <c r="S62" s="59">
        <v>4.7961113432690777E-3</v>
      </c>
      <c r="T62" s="59">
        <v>3.2782668675103026E-4</v>
      </c>
      <c r="U62" s="59">
        <v>5.0076397864763745E-5</v>
      </c>
      <c r="V62" s="14">
        <v>1.707758904826495</v>
      </c>
      <c r="W62" s="14">
        <v>14.860205989553355</v>
      </c>
      <c r="X62" s="151">
        <v>6.2023688697047746E-2</v>
      </c>
      <c r="Y62" s="151">
        <v>22.001681176112566</v>
      </c>
      <c r="Z62" s="151">
        <v>0.21980123693283077</v>
      </c>
      <c r="AA62" s="151">
        <v>3.0045838718858246E-2</v>
      </c>
      <c r="AB62" s="14">
        <v>55</v>
      </c>
      <c r="AC62" s="1">
        <v>1.7989760000000001E-3</v>
      </c>
      <c r="AE62" s="1">
        <v>2.2630763165277191E-3</v>
      </c>
      <c r="AF62" s="14">
        <v>8.2790120887533547</v>
      </c>
      <c r="AG62" s="150">
        <v>0.97454731227203095</v>
      </c>
      <c r="AH62" s="1">
        <v>2.322182092167131E-3</v>
      </c>
      <c r="AI62" s="133">
        <v>1.5164113606228586</v>
      </c>
      <c r="AJ62" s="14">
        <v>7.1546551617747838</v>
      </c>
      <c r="AK62" s="133">
        <v>4.2550544170477456E-3</v>
      </c>
      <c r="AL62" s="133">
        <v>21.996699581664636</v>
      </c>
      <c r="AM62" s="133">
        <v>1.9961259580103436E-2</v>
      </c>
      <c r="AO62" s="14">
        <f>Q62*(1/AG62)*$AG$3*$W$2</f>
        <v>12.842069603041725</v>
      </c>
      <c r="AP62" s="14">
        <f t="shared" si="0"/>
        <v>55</v>
      </c>
      <c r="AQ62" s="14" t="s">
        <v>481</v>
      </c>
    </row>
    <row r="63" spans="1:43" ht="15" customHeight="1" x14ac:dyDescent="0.2">
      <c r="A63" t="s">
        <v>183</v>
      </c>
      <c r="B63" s="5">
        <v>1.0339E-5</v>
      </c>
      <c r="C63" s="1">
        <v>1.85717E-6</v>
      </c>
      <c r="D63" s="5">
        <v>1.33566E-3</v>
      </c>
      <c r="E63" s="1">
        <v>7.9265700000000002E-5</v>
      </c>
      <c r="F63" s="5">
        <v>7.8914399999999998E-5</v>
      </c>
      <c r="G63" s="1">
        <v>4.9824199999999996E-6</v>
      </c>
      <c r="H63" s="5">
        <v>1.11336E-6</v>
      </c>
      <c r="I63" s="1">
        <v>8.2738500000000002E-7</v>
      </c>
      <c r="J63" s="5">
        <v>1.3774300000000001E-4</v>
      </c>
      <c r="K63" s="1">
        <v>6.7748400000000002E-6</v>
      </c>
      <c r="L63" s="5">
        <v>5.4542200000000001E-5</v>
      </c>
      <c r="M63" s="1">
        <v>6.7967100000000001E-3</v>
      </c>
      <c r="N63" s="13">
        <v>100</v>
      </c>
      <c r="O63" s="5">
        <v>2</v>
      </c>
      <c r="P63" s="5">
        <v>2.0678000000000001E-5</v>
      </c>
      <c r="Q63" s="5">
        <v>2.67132E-3</v>
      </c>
      <c r="R63" s="5">
        <v>1.578288E-4</v>
      </c>
      <c r="S63" s="5">
        <v>2.2267199999999999E-6</v>
      </c>
      <c r="T63" s="5">
        <v>2.7548600000000003E-4</v>
      </c>
      <c r="U63" s="5">
        <v>1.090844E-4</v>
      </c>
      <c r="V63" s="28">
        <v>0.29677065600000002</v>
      </c>
      <c r="W63" s="28">
        <v>8.5348673999999995</v>
      </c>
      <c r="X63" s="16">
        <v>5.2673783712000002E-2</v>
      </c>
      <c r="Y63" s="16">
        <v>1.0214855327999999E-2</v>
      </c>
      <c r="Z63" s="16">
        <v>0.18470785328000003</v>
      </c>
      <c r="AA63" s="16">
        <v>6.5450640000000004E-2</v>
      </c>
      <c r="AB63" s="14">
        <v>56</v>
      </c>
      <c r="AC63" s="1">
        <v>1.7989760000000001E-3</v>
      </c>
      <c r="AE63" s="1">
        <v>8.7234399999999994E-4</v>
      </c>
      <c r="AF63" s="14">
        <v>2.7871390799999998</v>
      </c>
      <c r="AG63" s="13">
        <v>0.9660630830293746</v>
      </c>
      <c r="AH63" s="92">
        <v>9.0298865086999199E-4</v>
      </c>
      <c r="AI63" s="133">
        <v>0.10542311179636366</v>
      </c>
      <c r="AJ63" s="99">
        <v>2.4297761921822003</v>
      </c>
      <c r="AK63" s="133">
        <v>-5.0948505680000035E-3</v>
      </c>
      <c r="AL63" s="133">
        <v>5.2332608800727274E-3</v>
      </c>
      <c r="AM63" s="133">
        <v>-1.5132124072727316E-2</v>
      </c>
      <c r="AO63" s="102">
        <f>Q63*(1/AG63)*$AG$3*$W$5</f>
        <v>7.4405392112517026</v>
      </c>
      <c r="AP63" s="14">
        <f t="shared" si="0"/>
        <v>56</v>
      </c>
    </row>
    <row r="64" spans="1:43" s="147" customFormat="1" ht="14" customHeight="1" x14ac:dyDescent="0.2">
      <c r="A64" s="147" t="s">
        <v>184</v>
      </c>
      <c r="B64" s="91">
        <v>3.6065000000000001E-5</v>
      </c>
      <c r="C64" s="1">
        <v>5.7457400000000002E-6</v>
      </c>
      <c r="D64" s="91">
        <v>2.24683E-3</v>
      </c>
      <c r="E64" s="1">
        <v>4.84352E-5</v>
      </c>
      <c r="F64" s="91">
        <v>6.1459399999999999E-3</v>
      </c>
      <c r="G64" s="1">
        <v>4.4344200000000001E-5</v>
      </c>
      <c r="H64" s="91">
        <v>4.0833900000000002E-4</v>
      </c>
      <c r="I64" s="1">
        <v>1.1526600000000001E-5</v>
      </c>
      <c r="J64" s="91">
        <v>2.5328999999999998E-4</v>
      </c>
      <c r="K64" s="1">
        <v>2.1640500000000001E-5</v>
      </c>
      <c r="L64" s="91">
        <v>5.4542200000000001E-5</v>
      </c>
      <c r="M64" s="1">
        <v>9.7617699999999999E-6</v>
      </c>
      <c r="N64" s="148">
        <v>40</v>
      </c>
      <c r="O64" s="91">
        <v>0.8</v>
      </c>
      <c r="P64" s="91">
        <v>2.8852000000000001E-5</v>
      </c>
      <c r="Q64" s="91">
        <v>1.7974640000000001E-3</v>
      </c>
      <c r="R64" s="91">
        <v>4.9167519999999999E-3</v>
      </c>
      <c r="S64" s="91">
        <v>3.2667120000000002E-4</v>
      </c>
      <c r="T64" s="91">
        <v>2.0263200000000001E-4</v>
      </c>
      <c r="U64" s="91">
        <v>4.3633760000000006E-5</v>
      </c>
      <c r="V64" s="102">
        <v>0.414083904</v>
      </c>
      <c r="W64" s="102">
        <v>6.5756625512000006</v>
      </c>
      <c r="X64" s="149">
        <v>1.64091681248</v>
      </c>
      <c r="Y64" s="149">
        <v>1.49857146288</v>
      </c>
      <c r="Z64" s="149">
        <v>0.13586070336</v>
      </c>
      <c r="AA64" s="149">
        <v>2.6180256000000002E-2</v>
      </c>
      <c r="AB64" s="102">
        <v>57</v>
      </c>
      <c r="AC64" s="92">
        <v>1.7974640000000001E-3</v>
      </c>
      <c r="AD64" s="102">
        <v>6.5756625512000006</v>
      </c>
      <c r="AE64" s="92">
        <v>0</v>
      </c>
      <c r="AF64" s="102"/>
      <c r="AG64" s="148">
        <v>0.95757885378671814</v>
      </c>
      <c r="AH64" s="92">
        <v>0</v>
      </c>
      <c r="AI64" s="133">
        <v>0.22273635979636364</v>
      </c>
      <c r="AJ64" s="102">
        <v>0</v>
      </c>
      <c r="AK64" s="133">
        <v>1.5831481781999999</v>
      </c>
      <c r="AL64" s="133">
        <v>1.4935898684320728</v>
      </c>
      <c r="AM64" s="133">
        <v>-6.3979273992727334E-2</v>
      </c>
      <c r="AN64" s="133"/>
      <c r="AO64" s="102">
        <f>Q64*(1/AG64)*$AG$3*$W$2</f>
        <v>5.7833315300481241</v>
      </c>
      <c r="AP64" s="102">
        <f t="shared" si="0"/>
        <v>57</v>
      </c>
      <c r="AQ64" s="102"/>
    </row>
    <row r="65" spans="1:43" s="15" customFormat="1" ht="15" customHeight="1" x14ac:dyDescent="0.2">
      <c r="A65" s="15" t="s">
        <v>185</v>
      </c>
      <c r="B65" s="26">
        <v>1.26812E-5</v>
      </c>
      <c r="C65" s="1">
        <v>1.25594E-6</v>
      </c>
      <c r="D65" s="26">
        <v>1.24015E-3</v>
      </c>
      <c r="E65" s="1">
        <v>2.5984200000000001E-5</v>
      </c>
      <c r="F65" s="26">
        <v>9.2959299999999996E-5</v>
      </c>
      <c r="G65" s="1">
        <v>3.92636E-6</v>
      </c>
      <c r="H65" s="26">
        <v>3.4105E-7</v>
      </c>
      <c r="I65" s="1">
        <v>3.8130600000000001E-7</v>
      </c>
      <c r="J65" s="26">
        <v>1.4731799999999999E-4</v>
      </c>
      <c r="K65" s="1">
        <v>3.1946899999999998E-6</v>
      </c>
      <c r="L65" s="26">
        <v>1.04246E-4</v>
      </c>
      <c r="M65" s="1">
        <v>7.2338200000000005E-2</v>
      </c>
      <c r="N65" s="103">
        <v>100</v>
      </c>
      <c r="O65" s="26">
        <v>2</v>
      </c>
      <c r="P65" s="26">
        <v>2.53624E-5</v>
      </c>
      <c r="Q65" s="26">
        <v>2.4803E-3</v>
      </c>
      <c r="R65" s="26">
        <v>1.8591859999999999E-4</v>
      </c>
      <c r="S65" s="26">
        <v>6.821E-7</v>
      </c>
      <c r="T65" s="26">
        <v>2.9463599999999998E-4</v>
      </c>
      <c r="U65" s="26">
        <v>2.0849200000000001E-4</v>
      </c>
      <c r="V65" s="28">
        <v>0.3640011648</v>
      </c>
      <c r="W65" s="28">
        <v>7.9245584999999998</v>
      </c>
      <c r="X65" s="16">
        <v>6.2048473563999999E-2</v>
      </c>
      <c r="Y65" s="16">
        <v>3.1290655399999999E-3</v>
      </c>
      <c r="Z65" s="16">
        <v>0.19754754527999999</v>
      </c>
      <c r="AA65" s="16">
        <v>0.12509520000000002</v>
      </c>
      <c r="AB65" s="28">
        <v>58</v>
      </c>
      <c r="AC65" s="26">
        <v>1.7900254545454547E-3</v>
      </c>
      <c r="AD65" s="28"/>
      <c r="AE65" s="96">
        <v>6.902745454545453E-4</v>
      </c>
      <c r="AF65" s="28">
        <v>2.2054271727272723</v>
      </c>
      <c r="AG65" s="103">
        <v>0.94909462454406179</v>
      </c>
      <c r="AH65" s="96">
        <v>7.272979190943666E-4</v>
      </c>
      <c r="AI65" s="133">
        <v>0.17265362059636363</v>
      </c>
      <c r="AJ65" s="28">
        <v>1.9570247829101197</v>
      </c>
      <c r="AK65" s="133">
        <v>4.279839283999996E-3</v>
      </c>
      <c r="AL65" s="133">
        <v>-1.8525289079272715E-3</v>
      </c>
      <c r="AM65" s="133">
        <v>-2.2924320727273481E-3</v>
      </c>
      <c r="AN65" s="133"/>
      <c r="AO65" s="28">
        <f>Q65*(1/AG65)*$AG$3*$W$5</f>
        <v>7.0319970524997544</v>
      </c>
      <c r="AP65" s="28">
        <f t="shared" si="0"/>
        <v>58</v>
      </c>
      <c r="AQ65" s="28"/>
    </row>
    <row r="66" spans="1:43" s="15" customFormat="1" ht="15" customHeight="1" x14ac:dyDescent="0.2">
      <c r="A66" s="15" t="s">
        <v>186</v>
      </c>
      <c r="B66" s="26">
        <v>4.4231699999999999E-6</v>
      </c>
      <c r="C66" s="1">
        <v>2.45843E-6</v>
      </c>
      <c r="D66" s="26">
        <v>1.1638900000000001E-3</v>
      </c>
      <c r="E66" s="1">
        <v>1.9779599999999999E-5</v>
      </c>
      <c r="F66" s="26">
        <v>8.5134400000000003E-5</v>
      </c>
      <c r="G66" s="1">
        <v>6.1599600000000001E-6</v>
      </c>
      <c r="H66" s="26">
        <v>1.0075699999999999E-6</v>
      </c>
      <c r="I66" s="1">
        <v>7.6263900000000003E-7</v>
      </c>
      <c r="J66" s="26">
        <v>1.5800100000000001E-4</v>
      </c>
      <c r="K66" s="1">
        <v>1.19721E-5</v>
      </c>
      <c r="L66" s="26">
        <v>8.9913200000000005E-5</v>
      </c>
      <c r="M66" s="1">
        <v>8.5991100000000001E-2</v>
      </c>
      <c r="N66" s="103">
        <v>100</v>
      </c>
      <c r="O66" s="26">
        <v>2</v>
      </c>
      <c r="P66" s="26">
        <v>8.8463399999999997E-6</v>
      </c>
      <c r="Q66" s="26">
        <v>2.3277800000000002E-3</v>
      </c>
      <c r="R66" s="26">
        <v>1.7026880000000001E-4</v>
      </c>
      <c r="S66" s="26">
        <v>2.0151399999999998E-6</v>
      </c>
      <c r="T66" s="26">
        <v>3.1600200000000001E-4</v>
      </c>
      <c r="U66" s="26">
        <v>1.7982640000000001E-4</v>
      </c>
      <c r="V66" s="28">
        <v>0.12696267168</v>
      </c>
      <c r="W66" s="28">
        <v>7.437257100000001</v>
      </c>
      <c r="X66" s="16">
        <v>5.6825509312000005E-2</v>
      </c>
      <c r="Y66" s="16">
        <v>9.2442532359999982E-3</v>
      </c>
      <c r="Z66" s="16">
        <v>0.21187302096000002</v>
      </c>
      <c r="AA66" s="16">
        <v>0.10789584000000001</v>
      </c>
      <c r="AB66" s="28">
        <v>59</v>
      </c>
      <c r="AC66" s="26">
        <v>1.7825869090909092E-3</v>
      </c>
      <c r="AD66" s="28"/>
      <c r="AE66" s="96">
        <v>5.4519309090909104E-4</v>
      </c>
      <c r="AF66" s="28">
        <v>1.741891925454546</v>
      </c>
      <c r="AG66" s="103">
        <v>0.94061039530140544</v>
      </c>
      <c r="AH66" s="96">
        <v>5.7961627219141202E-4</v>
      </c>
      <c r="AI66" s="133">
        <v>-6.4384872523636366E-2</v>
      </c>
      <c r="AJ66" s="28">
        <v>1.5596406637173301</v>
      </c>
      <c r="AK66" s="133">
        <v>-9.4312496799999976E-4</v>
      </c>
      <c r="AL66" s="133">
        <v>4.2626587880727268E-3</v>
      </c>
      <c r="AM66" s="133">
        <v>1.2033043607272679E-2</v>
      </c>
      <c r="AN66" s="133"/>
      <c r="AO66" s="28">
        <f>Q66*(1/AG66)*$AG$3*$W$5</f>
        <v>6.6591092307024482</v>
      </c>
      <c r="AP66" s="28">
        <f t="shared" si="0"/>
        <v>59</v>
      </c>
      <c r="AQ66" s="28"/>
    </row>
    <row r="67" spans="1:43" s="15" customFormat="1" ht="14" customHeight="1" x14ac:dyDescent="0.2">
      <c r="A67" s="15" t="s">
        <v>187</v>
      </c>
      <c r="B67" s="26">
        <v>8.8757699999999999E-5</v>
      </c>
      <c r="C67" s="1">
        <v>6.99666E-6</v>
      </c>
      <c r="D67" s="26">
        <v>5.3322700000000001E-3</v>
      </c>
      <c r="E67" s="1">
        <v>8.4611999999999996E-5</v>
      </c>
      <c r="F67" s="26">
        <v>2.1409700000000001E-4</v>
      </c>
      <c r="G67" s="1">
        <v>9.9965399999999993E-6</v>
      </c>
      <c r="H67" s="26">
        <v>7.4992899999999996E-3</v>
      </c>
      <c r="I67" s="1">
        <v>1.10875E-4</v>
      </c>
      <c r="J67" s="26">
        <v>4.4104700000000002E-4</v>
      </c>
      <c r="K67" s="1">
        <v>2.1055799999999999E-5</v>
      </c>
      <c r="L67" s="26">
        <v>8.9913200000000005E-5</v>
      </c>
      <c r="M67" s="1">
        <v>3.5082300000000001E-6</v>
      </c>
      <c r="N67" s="103">
        <v>34.754278918128456</v>
      </c>
      <c r="O67" s="26">
        <v>0.69508557836256912</v>
      </c>
      <c r="P67" s="26">
        <v>6.1694197238631402E-5</v>
      </c>
      <c r="Q67" s="26">
        <v>3.7063839769353765E-3</v>
      </c>
      <c r="R67" s="26">
        <v>1.4881573707069097E-4</v>
      </c>
      <c r="S67" s="26">
        <v>5.2126483269586306E-3</v>
      </c>
      <c r="T67" s="26">
        <v>3.0656540908007604E-4</v>
      </c>
      <c r="U67" s="26">
        <v>6.2497368624429356E-5</v>
      </c>
      <c r="V67" s="28">
        <v>0.88543511876883785</v>
      </c>
      <c r="W67" s="28">
        <v>13.559064502822688</v>
      </c>
      <c r="X67" s="16">
        <v>4.9665764089972406E-2</v>
      </c>
      <c r="Y67" s="16">
        <v>23.912502935090021</v>
      </c>
      <c r="Z67" s="16">
        <v>0.20554597548000939</v>
      </c>
      <c r="AA67" s="16">
        <v>3.7498421174657612E-2</v>
      </c>
      <c r="AB67" s="28">
        <v>60</v>
      </c>
      <c r="AC67" s="26">
        <v>1.7751483636363637E-3</v>
      </c>
      <c r="AD67" s="28"/>
      <c r="AE67" s="96">
        <v>1.9312356132990128E-3</v>
      </c>
      <c r="AF67" s="28">
        <v>7.0650392441317793</v>
      </c>
      <c r="AG67" s="103">
        <v>0.93212616605874909</v>
      </c>
      <c r="AH67" s="96">
        <v>2.0718607454876369E-3</v>
      </c>
      <c r="AI67" s="133">
        <v>0.69408757456520143</v>
      </c>
      <c r="AJ67" s="28">
        <v>6.3834137844668239</v>
      </c>
      <c r="AK67" s="133">
        <v>-8.1028701900275977E-3</v>
      </c>
      <c r="AL67" s="133">
        <v>23.907521340642091</v>
      </c>
      <c r="AM67" s="133">
        <v>5.7059981272820498E-3</v>
      </c>
      <c r="AN67" s="133"/>
      <c r="AO67" s="28">
        <f t="shared" ref="AO67:AO77" si="1">Q67*(1/AG67)*$AG$3*$W$2</f>
        <v>12.250904242843967</v>
      </c>
      <c r="AP67" s="28">
        <f t="shared" si="0"/>
        <v>60</v>
      </c>
      <c r="AQ67" s="28"/>
    </row>
    <row r="68" spans="1:43" s="15" customFormat="1" ht="15" customHeight="1" x14ac:dyDescent="0.2">
      <c r="A68" s="15" t="s">
        <v>188</v>
      </c>
      <c r="B68" s="26">
        <v>1.88064E-5</v>
      </c>
      <c r="C68" s="1">
        <v>5.0263800000000001E-6</v>
      </c>
      <c r="D68" s="26">
        <v>2.01804E-3</v>
      </c>
      <c r="E68" s="1">
        <v>2.0616400000000001E-5</v>
      </c>
      <c r="F68" s="26">
        <v>1.2376299999999999E-4</v>
      </c>
      <c r="G68" s="1">
        <v>1.1991799999999999E-5</v>
      </c>
      <c r="H68" s="26">
        <v>3.1591800000000001E-3</v>
      </c>
      <c r="I68" s="1">
        <v>3.8183699999999998E-5</v>
      </c>
      <c r="J68" s="26">
        <v>2.15997E-4</v>
      </c>
      <c r="K68" s="1">
        <v>1.1311800000000001E-5</v>
      </c>
      <c r="L68" s="26">
        <v>7.3258799999999997E-5</v>
      </c>
      <c r="M68" s="1">
        <v>5.4407299999999998E-6</v>
      </c>
      <c r="N68" s="103">
        <v>52.58</v>
      </c>
      <c r="O68" s="26">
        <v>1.0515999999999999</v>
      </c>
      <c r="P68" s="26">
        <v>1.9776810239999997E-5</v>
      </c>
      <c r="Q68" s="26">
        <v>2.1221708639999996E-3</v>
      </c>
      <c r="R68" s="26">
        <v>1.3014917079999996E-4</v>
      </c>
      <c r="S68" s="26">
        <v>3.3221936879999996E-3</v>
      </c>
      <c r="T68" s="26">
        <v>2.2714244519999997E-4</v>
      </c>
      <c r="U68" s="26">
        <v>7.7038954079999985E-5</v>
      </c>
      <c r="V68" s="28">
        <v>0.28383678056447997</v>
      </c>
      <c r="W68" s="28">
        <v>7.763537671771199</v>
      </c>
      <c r="X68" s="16">
        <v>4.3435984262791986E-2</v>
      </c>
      <c r="Y68" s="16">
        <v>15.240231324331196</v>
      </c>
      <c r="Z68" s="16">
        <v>0.15229446665769597</v>
      </c>
      <c r="AA68" s="16">
        <v>4.622337244799999E-2</v>
      </c>
      <c r="AB68" s="28">
        <v>61</v>
      </c>
      <c r="AC68" s="26">
        <v>1.7677098181818184E-3</v>
      </c>
      <c r="AD68" s="28"/>
      <c r="AE68" s="96">
        <v>3.5446104581818121E-4</v>
      </c>
      <c r="AF68" s="28">
        <v>1.2967248439166523</v>
      </c>
      <c r="AG68" s="103">
        <v>0.92364193681609275</v>
      </c>
      <c r="AH68" s="96">
        <v>3.8376456469706426E-4</v>
      </c>
      <c r="AI68" s="133">
        <v>9.2489236360843594E-2</v>
      </c>
      <c r="AJ68" s="28">
        <v>1.1823806293991914</v>
      </c>
      <c r="AK68" s="133">
        <v>-1.4332650017208015E-2</v>
      </c>
      <c r="AL68" s="133">
        <v>15.23524972988327</v>
      </c>
      <c r="AM68" s="133">
        <v>-4.7545510695031351E-2</v>
      </c>
      <c r="AN68" s="133"/>
      <c r="AO68" s="28">
        <f t="shared" si="1"/>
        <v>7.0789548004550911</v>
      </c>
      <c r="AP68" s="28">
        <f t="shared" si="0"/>
        <v>61</v>
      </c>
      <c r="AQ68" s="28"/>
    </row>
    <row r="69" spans="1:43" s="15" customFormat="1" ht="14" customHeight="1" x14ac:dyDescent="0.2">
      <c r="A69" s="15" t="s">
        <v>189</v>
      </c>
      <c r="B69" s="26">
        <v>7.2218400000000006E-5</v>
      </c>
      <c r="C69" s="1">
        <v>1.00079E-5</v>
      </c>
      <c r="D69" s="26">
        <v>6.5438500000000004E-3</v>
      </c>
      <c r="E69" s="1">
        <v>1.31633E-4</v>
      </c>
      <c r="F69" s="26">
        <v>2.7614499999999999E-4</v>
      </c>
      <c r="G69" s="1">
        <v>1.0742599999999999E-5</v>
      </c>
      <c r="H69" s="26">
        <v>5.9216299999999999E-2</v>
      </c>
      <c r="I69" s="1">
        <v>2.1127200000000001E-4</v>
      </c>
      <c r="J69" s="26">
        <v>5.2442799999999996E-4</v>
      </c>
      <c r="K69" s="1">
        <v>8.9031999999999997E-6</v>
      </c>
      <c r="L69" s="26">
        <v>7.3258799999999997E-5</v>
      </c>
      <c r="M69" s="1">
        <v>7.8790500000000004E-6</v>
      </c>
      <c r="N69" s="103">
        <v>34.754278918128456</v>
      </c>
      <c r="O69" s="26">
        <v>0.69508557836256912</v>
      </c>
      <c r="P69" s="26">
        <v>5.019796833241937E-5</v>
      </c>
      <c r="Q69" s="26">
        <v>4.5485357619678979E-3</v>
      </c>
      <c r="R69" s="26">
        <v>1.9194440703693166E-4</v>
      </c>
      <c r="S69" s="26">
        <v>4.1160396133991403E-2</v>
      </c>
      <c r="T69" s="26">
        <v>3.6452233968952536E-4</v>
      </c>
      <c r="U69" s="26">
        <v>5.0921135368147778E-5</v>
      </c>
      <c r="V69" s="28">
        <v>0.72044124150688282</v>
      </c>
      <c r="W69" s="28">
        <v>16.63990837800716</v>
      </c>
      <c r="X69" s="16">
        <v>6.4059526404505573E-2</v>
      </c>
      <c r="Y69" s="16">
        <v>188.81920122507213</v>
      </c>
      <c r="Z69" s="16">
        <v>0.24440493831503296</v>
      </c>
      <c r="AA69" s="16">
        <v>3.0552681220888667E-2</v>
      </c>
      <c r="AB69" s="28">
        <v>62</v>
      </c>
      <c r="AC69" s="26">
        <v>1.7602712727272729E-3</v>
      </c>
      <c r="AD69" s="28"/>
      <c r="AE69" s="96">
        <v>2.7882644892406249E-3</v>
      </c>
      <c r="AF69" s="28">
        <v>10.200307980988979</v>
      </c>
      <c r="AG69" s="103">
        <v>0.9151577075734364</v>
      </c>
      <c r="AH69" s="96">
        <v>3.0467584615921314E-3</v>
      </c>
      <c r="AI69" s="133">
        <v>0.5290936973032464</v>
      </c>
      <c r="AJ69" s="28">
        <v>9.3870787426356017</v>
      </c>
      <c r="AK69" s="133">
        <v>6.2908921245055701E-3</v>
      </c>
      <c r="AL69" s="133">
        <v>188.81421963062422</v>
      </c>
      <c r="AM69" s="133">
        <v>4.4564960962305632E-2</v>
      </c>
      <c r="AN69" s="133"/>
      <c r="AO69" s="28">
        <f t="shared" si="1"/>
        <v>15.313275883994493</v>
      </c>
      <c r="AP69" s="28">
        <f t="shared" si="0"/>
        <v>62</v>
      </c>
      <c r="AQ69" s="28"/>
    </row>
    <row r="70" spans="1:43" s="15" customFormat="1" ht="14" customHeight="1" x14ac:dyDescent="0.2">
      <c r="A70" s="15" t="s">
        <v>190</v>
      </c>
      <c r="B70" s="26">
        <v>8.0196899999999998E-5</v>
      </c>
      <c r="C70" s="1">
        <v>6.6326599999999998E-6</v>
      </c>
      <c r="D70" s="26">
        <v>6.2373799999999998E-3</v>
      </c>
      <c r="E70" s="1">
        <v>9.1713599999999995E-5</v>
      </c>
      <c r="F70" s="26">
        <v>2.4888299999999998E-4</v>
      </c>
      <c r="G70" s="1">
        <v>9.5066499999999999E-6</v>
      </c>
      <c r="H70" s="26">
        <v>4.8665800000000002E-2</v>
      </c>
      <c r="I70" s="1">
        <v>2.5445200000000001E-4</v>
      </c>
      <c r="J70" s="26">
        <v>5.7702600000000001E-4</v>
      </c>
      <c r="K70" s="1">
        <v>4.86362E-6</v>
      </c>
      <c r="L70" s="26">
        <v>6.3389499999999993E-5</v>
      </c>
      <c r="M70" s="1">
        <v>8.1649599999999995E-6</v>
      </c>
      <c r="N70" s="103">
        <v>34.754278918128456</v>
      </c>
      <c r="O70" s="26">
        <v>0.69508557836256912</v>
      </c>
      <c r="P70" s="26">
        <v>5.5743708619385119E-5</v>
      </c>
      <c r="Q70" s="26">
        <v>4.3355128847671212E-3</v>
      </c>
      <c r="R70" s="26">
        <v>1.7299498399961128E-4</v>
      </c>
      <c r="S70" s="26">
        <v>3.3826895739477121E-2</v>
      </c>
      <c r="T70" s="26">
        <v>4.0108245094023983E-4</v>
      </c>
      <c r="U70" s="26">
        <v>4.4061127269614068E-5</v>
      </c>
      <c r="V70" s="28">
        <v>0.80003370610541524</v>
      </c>
      <c r="W70" s="28">
        <v>15.86060678634356</v>
      </c>
      <c r="X70" s="16">
        <v>5.7735345960030271E-2</v>
      </c>
      <c r="Y70" s="16">
        <v>155.17750151527733</v>
      </c>
      <c r="Z70" s="16">
        <v>0.26891776170641202</v>
      </c>
      <c r="AA70" s="16">
        <v>2.6436676361768441E-2</v>
      </c>
      <c r="AB70" s="28">
        <v>63</v>
      </c>
      <c r="AC70" s="26">
        <v>1.7528327272727275E-3</v>
      </c>
      <c r="AD70" s="28"/>
      <c r="AE70" s="96">
        <v>2.5826801574943938E-3</v>
      </c>
      <c r="AF70" s="28">
        <v>9.4482188201617419</v>
      </c>
      <c r="AG70" s="103">
        <v>0.90667347833078005</v>
      </c>
      <c r="AH70" s="96">
        <v>2.8485228907866641E-3</v>
      </c>
      <c r="AI70" s="133">
        <v>0.60868616190177882</v>
      </c>
      <c r="AJ70" s="28">
        <v>8.7763139129976722</v>
      </c>
      <c r="AK70" s="133">
        <v>-3.3288319969734455E-5</v>
      </c>
      <c r="AL70" s="133">
        <v>155.17251992082942</v>
      </c>
      <c r="AM70" s="133">
        <v>6.9077784353684668E-2</v>
      </c>
      <c r="AN70" s="133"/>
      <c r="AO70" s="28">
        <f t="shared" si="1"/>
        <v>14.732688420650847</v>
      </c>
      <c r="AP70" s="28">
        <f t="shared" si="0"/>
        <v>63</v>
      </c>
      <c r="AQ70" s="28"/>
    </row>
    <row r="71" spans="1:43" s="15" customFormat="1" ht="14" customHeight="1" x14ac:dyDescent="0.2">
      <c r="A71" s="15" t="s">
        <v>191</v>
      </c>
      <c r="B71" s="26">
        <v>7.2866600000000005E-5</v>
      </c>
      <c r="C71" s="1">
        <v>5.3888099999999998E-6</v>
      </c>
      <c r="D71" s="26">
        <v>6.1471599999999996E-3</v>
      </c>
      <c r="E71" s="1">
        <v>4.4017400000000003E-5</v>
      </c>
      <c r="F71" s="26">
        <v>2.2734799999999999E-4</v>
      </c>
      <c r="G71" s="1">
        <v>7.9347799999999993E-6</v>
      </c>
      <c r="H71" s="26">
        <v>3.00103E-2</v>
      </c>
      <c r="I71" s="1">
        <v>2.9119399999999999E-4</v>
      </c>
      <c r="J71" s="26">
        <v>5.6826900000000004E-4</v>
      </c>
      <c r="K71" s="1">
        <v>2.1352399999999999E-5</v>
      </c>
      <c r="L71" s="26">
        <v>5.88281E-5</v>
      </c>
      <c r="M71" s="1">
        <v>4.1173899999999999E-6</v>
      </c>
      <c r="N71" s="103">
        <v>34.754278918128456</v>
      </c>
      <c r="O71" s="26">
        <v>0.69508557836256912</v>
      </c>
      <c r="P71" s="26">
        <v>5.0648522804313981E-5</v>
      </c>
      <c r="Q71" s="26">
        <v>4.2728022638872497E-3</v>
      </c>
      <c r="R71" s="26">
        <v>1.5802631606957337E-4</v>
      </c>
      <c r="S71" s="26">
        <v>2.0859726732334209E-2</v>
      </c>
      <c r="T71" s="26">
        <v>3.9499558653051885E-4</v>
      </c>
      <c r="U71" s="26">
        <v>4.089056391247105E-5</v>
      </c>
      <c r="V71" s="28">
        <v>0.72690759928751425</v>
      </c>
      <c r="W71" s="28">
        <v>15.631192521978727</v>
      </c>
      <c r="X71" s="16">
        <v>5.2739702725059415E-2</v>
      </c>
      <c r="Y71" s="16">
        <v>95.691910411909944</v>
      </c>
      <c r="Z71" s="16">
        <v>0.26483664085698227</v>
      </c>
      <c r="AA71" s="16">
        <v>2.4534338347482629E-2</v>
      </c>
      <c r="AB71" s="28">
        <v>65</v>
      </c>
      <c r="AC71" s="26">
        <v>1.7379556363636365E-3</v>
      </c>
      <c r="AD71" s="28"/>
      <c r="AE71" s="96">
        <v>2.5348466275236133E-3</v>
      </c>
      <c r="AF71" s="28">
        <v>9.2732294174696346</v>
      </c>
      <c r="AG71" s="103">
        <v>0.88970501984546724</v>
      </c>
      <c r="AH71" s="96">
        <v>2.8490865747434926E-3</v>
      </c>
      <c r="AI71" s="133">
        <v>0.53556005508387783</v>
      </c>
      <c r="AJ71" s="28">
        <v>8.7780506262144939</v>
      </c>
      <c r="AK71" s="133">
        <v>-5.028931554940586E-3</v>
      </c>
      <c r="AL71" s="133">
        <v>95.686928817462018</v>
      </c>
      <c r="AM71" s="133">
        <v>6.4996663504254953E-2</v>
      </c>
      <c r="AN71" s="133"/>
      <c r="AO71" s="28">
        <f t="shared" si="1"/>
        <v>14.796506495088444</v>
      </c>
      <c r="AP71" s="28">
        <v>65</v>
      </c>
      <c r="AQ71" s="28"/>
    </row>
    <row r="72" spans="1:43" s="15" customFormat="1" ht="14" customHeight="1" x14ac:dyDescent="0.2">
      <c r="A72" s="15" t="s">
        <v>192</v>
      </c>
      <c r="B72" s="26">
        <v>7.3003400000000006E-5</v>
      </c>
      <c r="C72" s="1">
        <v>7.8123400000000008E-6</v>
      </c>
      <c r="D72" s="26">
        <v>6.0765799999999998E-3</v>
      </c>
      <c r="E72" s="1">
        <v>8.0494099999999999E-5</v>
      </c>
      <c r="F72" s="26">
        <v>2.4368299999999999E-4</v>
      </c>
      <c r="G72" s="1">
        <v>1.8147200000000001E-5</v>
      </c>
      <c r="H72" s="26">
        <v>2.9266400000000001E-2</v>
      </c>
      <c r="I72" s="1">
        <v>1.65945E-4</v>
      </c>
      <c r="J72" s="26">
        <v>4.9418300000000004E-4</v>
      </c>
      <c r="K72" s="1">
        <v>2.0358200000000001E-5</v>
      </c>
      <c r="L72" s="26">
        <v>1.12151E-4</v>
      </c>
      <c r="M72" s="1">
        <v>6.0111199999999996E-6</v>
      </c>
      <c r="N72" s="103">
        <v>34.754278918128456</v>
      </c>
      <c r="O72" s="26">
        <v>0.69508557836256912</v>
      </c>
      <c r="P72" s="26">
        <v>5.0743610511433981E-5</v>
      </c>
      <c r="Q72" s="26">
        <v>4.2237431237664201E-3</v>
      </c>
      <c r="R72" s="26">
        <v>1.6938053899212592E-4</v>
      </c>
      <c r="S72" s="26">
        <v>2.0342652570590293E-2</v>
      </c>
      <c r="T72" s="26">
        <v>3.4349947637194952E-4</v>
      </c>
      <c r="U72" s="26">
        <v>7.7954542698940494E-5</v>
      </c>
      <c r="V72" s="28">
        <v>0.72827229806010052</v>
      </c>
      <c r="W72" s="28">
        <v>15.451719469674696</v>
      </c>
      <c r="X72" s="16">
        <v>5.6529061083232107E-2</v>
      </c>
      <c r="Y72" s="16">
        <v>93.319884402325897</v>
      </c>
      <c r="Z72" s="16">
        <v>0.23030952891786471</v>
      </c>
      <c r="AA72" s="16">
        <v>4.6772725619364297E-2</v>
      </c>
      <c r="AB72" s="28">
        <v>66</v>
      </c>
      <c r="AC72" s="26">
        <v>1.730517090909091E-3</v>
      </c>
      <c r="AD72" s="28"/>
      <c r="AE72" s="96">
        <v>2.4932260328573291E-3</v>
      </c>
      <c r="AF72" s="28">
        <v>9.1209687960019679</v>
      </c>
      <c r="AG72" s="103">
        <v>0.88122079060281089</v>
      </c>
      <c r="AH72" s="96">
        <v>2.8292864392722786E-3</v>
      </c>
      <c r="AI72" s="133">
        <v>0.5369247538564641</v>
      </c>
      <c r="AJ72" s="28">
        <v>8.7170463053514577</v>
      </c>
      <c r="AK72" s="133">
        <v>-1.2395731967678959E-3</v>
      </c>
      <c r="AL72" s="133">
        <v>93.314902807877971</v>
      </c>
      <c r="AM72" s="133">
        <v>3.0469551565137386E-2</v>
      </c>
      <c r="AN72" s="133"/>
      <c r="AO72" s="28">
        <f t="shared" si="1"/>
        <v>14.767439416468093</v>
      </c>
      <c r="AP72" s="28">
        <f t="shared" si="0"/>
        <v>66</v>
      </c>
      <c r="AQ72" s="28"/>
    </row>
    <row r="73" spans="1:43" s="15" customFormat="1" ht="14" customHeight="1" x14ac:dyDescent="0.2">
      <c r="A73" s="15" t="s">
        <v>193</v>
      </c>
      <c r="B73" s="26">
        <v>6.9048599999999995E-5</v>
      </c>
      <c r="C73" s="1">
        <v>3.3643600000000001E-6</v>
      </c>
      <c r="D73" s="26">
        <v>6.1486099999999997E-3</v>
      </c>
      <c r="E73" s="1">
        <v>1.48329E-4</v>
      </c>
      <c r="F73" s="26">
        <v>2.79898E-4</v>
      </c>
      <c r="G73" s="1">
        <v>1.10812E-5</v>
      </c>
      <c r="H73" s="26">
        <v>6.0940099999999997E-2</v>
      </c>
      <c r="I73" s="1">
        <v>2.44195E-4</v>
      </c>
      <c r="J73" s="26">
        <v>5.4073499999999998E-4</v>
      </c>
      <c r="K73" s="1">
        <v>1.6761599999999999E-5</v>
      </c>
      <c r="L73" s="26">
        <v>2.0354899999999998</v>
      </c>
      <c r="M73" s="1">
        <v>3.1058099999999998E-6</v>
      </c>
      <c r="N73" s="103">
        <v>34.754278918128456</v>
      </c>
      <c r="O73" s="26">
        <v>0.69508557836256912</v>
      </c>
      <c r="P73" s="26">
        <v>4.7994686066125685E-5</v>
      </c>
      <c r="Q73" s="26">
        <v>4.2738101379758758E-3</v>
      </c>
      <c r="R73" s="26">
        <v>1.9455306321252636E-4</v>
      </c>
      <c r="S73" s="26">
        <v>4.2358584653972797E-2</v>
      </c>
      <c r="T73" s="26">
        <v>3.7585710021588383E-4</v>
      </c>
      <c r="U73" s="26">
        <v>1.4148397439012257</v>
      </c>
      <c r="V73" s="28">
        <v>0.68881973442103583</v>
      </c>
      <c r="W73" s="28">
        <v>15.634879627757147</v>
      </c>
      <c r="X73" s="16">
        <v>6.4930139316548549E-2</v>
      </c>
      <c r="Y73" s="16">
        <v>194.31577124163479</v>
      </c>
      <c r="Z73" s="16">
        <v>0.25200466855274578</v>
      </c>
      <c r="AA73" s="16">
        <v>848.90384634073541</v>
      </c>
      <c r="AB73" s="28">
        <v>67</v>
      </c>
      <c r="AC73" s="26">
        <v>1.7230785454545455E-3</v>
      </c>
      <c r="AD73" s="28"/>
      <c r="AE73" s="96">
        <v>2.5507315925213303E-3</v>
      </c>
      <c r="AF73" s="28">
        <v>9.3313413849207834</v>
      </c>
      <c r="AG73" s="103">
        <v>0.87273656136015454</v>
      </c>
      <c r="AH73" s="96">
        <v>2.9226821763328335E-3</v>
      </c>
      <c r="AI73" s="133">
        <v>0.49747219021739952</v>
      </c>
      <c r="AJ73" s="28">
        <v>9.0047990593245366</v>
      </c>
      <c r="AK73" s="133">
        <v>7.1615050365485475E-3</v>
      </c>
      <c r="AL73" s="133">
        <v>194.31078964718688</v>
      </c>
      <c r="AM73" s="133">
        <v>5.2164691200018459E-2</v>
      </c>
      <c r="AN73" s="133"/>
      <c r="AO73" s="28">
        <f t="shared" si="1"/>
        <v>15.08775036268541</v>
      </c>
      <c r="AP73" s="28">
        <f t="shared" si="0"/>
        <v>67</v>
      </c>
      <c r="AQ73" s="28"/>
    </row>
    <row r="74" spans="1:43" s="15" customFormat="1" ht="14" customHeight="1" x14ac:dyDescent="0.2">
      <c r="A74" s="15" t="s">
        <v>194</v>
      </c>
      <c r="B74" s="26">
        <v>8.1302800000000004E-5</v>
      </c>
      <c r="C74" s="1">
        <v>6.0348399999999996E-6</v>
      </c>
      <c r="D74" s="26">
        <v>6.2119599999999999E-3</v>
      </c>
      <c r="E74" s="1">
        <v>8.0418200000000002E-5</v>
      </c>
      <c r="F74" s="26">
        <v>2.9763800000000003E-4</v>
      </c>
      <c r="G74" s="1">
        <v>1.34259E-5</v>
      </c>
      <c r="H74" s="26">
        <v>3.8854899999999998E-2</v>
      </c>
      <c r="I74" s="1">
        <v>1.6562599999999999E-4</v>
      </c>
      <c r="J74" s="26">
        <v>5.98516E-4</v>
      </c>
      <c r="K74" s="1">
        <v>1.4375299999999999E-5</v>
      </c>
      <c r="L74" s="26">
        <v>9.7614499999999999E-5</v>
      </c>
      <c r="M74" s="1">
        <v>1.03883E-5</v>
      </c>
      <c r="N74" s="103">
        <v>34.754278918128456</v>
      </c>
      <c r="O74" s="26">
        <v>0.69508557836256912</v>
      </c>
      <c r="P74" s="26">
        <v>5.6512403760496286E-5</v>
      </c>
      <c r="Q74" s="26">
        <v>4.3178438093651444E-3</v>
      </c>
      <c r="R74" s="26">
        <v>2.0688388137267836E-4</v>
      </c>
      <c r="S74" s="26">
        <v>2.7007480638719786E-2</v>
      </c>
      <c r="T74" s="26">
        <v>4.1601984001925143E-4</v>
      </c>
      <c r="U74" s="26">
        <v>6.7850431189073009E-5</v>
      </c>
      <c r="V74" s="28">
        <v>0.81106601877064266</v>
      </c>
      <c r="W74" s="28">
        <v>15.795968007800509</v>
      </c>
      <c r="X74" s="16">
        <v>6.9045426569317683E-2</v>
      </c>
      <c r="Y74" s="16">
        <v>123.89411668206314</v>
      </c>
      <c r="Z74" s="16">
        <v>0.27893298233610769</v>
      </c>
      <c r="AA74" s="16">
        <v>4.0710258713443803E-2</v>
      </c>
      <c r="AB74" s="28">
        <v>68</v>
      </c>
      <c r="AC74" s="26">
        <v>1.71564E-3</v>
      </c>
      <c r="AD74" s="28"/>
      <c r="AE74" s="96">
        <v>2.6022038093651443E-3</v>
      </c>
      <c r="AF74" s="28">
        <v>9.5196421958005075</v>
      </c>
      <c r="AG74" s="103">
        <v>0.86425233211749819</v>
      </c>
      <c r="AH74" s="96">
        <v>3.01093061905833E-3</v>
      </c>
      <c r="AI74" s="133">
        <v>0.61971847456700624</v>
      </c>
      <c r="AJ74" s="28">
        <v>9.2766929725513538</v>
      </c>
      <c r="AK74" s="133">
        <v>1.1276792289317676E-2</v>
      </c>
      <c r="AL74" s="133">
        <v>123.8891350876152</v>
      </c>
      <c r="AM74" s="133">
        <v>7.9093004983380372E-2</v>
      </c>
      <c r="AN74" s="133"/>
      <c r="AO74" s="28">
        <f t="shared" si="1"/>
        <v>15.392841705463583</v>
      </c>
      <c r="AP74" s="28">
        <f t="shared" si="0"/>
        <v>68</v>
      </c>
      <c r="AQ74" s="28"/>
    </row>
    <row r="75" spans="1:43" s="15" customFormat="1" ht="14" customHeight="1" x14ac:dyDescent="0.2">
      <c r="A75" s="15" t="s">
        <v>195</v>
      </c>
      <c r="B75" s="26">
        <v>8.2471600000000005E-5</v>
      </c>
      <c r="C75" s="1">
        <v>4.9526900000000002E-6</v>
      </c>
      <c r="D75" s="26">
        <v>5.9438399999999997E-3</v>
      </c>
      <c r="E75" s="1">
        <v>1.40197E-4</v>
      </c>
      <c r="F75" s="26">
        <v>2.76824E-4</v>
      </c>
      <c r="G75" s="1">
        <v>1.3552499999999999E-5</v>
      </c>
      <c r="H75" s="26">
        <v>5.1355900000000003E-2</v>
      </c>
      <c r="I75" s="1">
        <v>1.6443E-4</v>
      </c>
      <c r="J75" s="26">
        <v>5.6873000000000004E-4</v>
      </c>
      <c r="K75" s="1">
        <v>2.0794399999999999E-5</v>
      </c>
      <c r="L75" s="26">
        <v>3.9088099999999999E-4</v>
      </c>
      <c r="M75" s="1">
        <v>7.7619400000000004E-6</v>
      </c>
      <c r="N75" s="103">
        <v>34.754278918128456</v>
      </c>
      <c r="O75" s="26">
        <v>0.69508557836256912</v>
      </c>
      <c r="P75" s="26">
        <v>5.7324819784486458E-5</v>
      </c>
      <c r="Q75" s="26">
        <v>4.1314774640945724E-3</v>
      </c>
      <c r="R75" s="26">
        <v>1.9241637014463984E-4</v>
      </c>
      <c r="S75" s="26">
        <v>3.5696745453830267E-2</v>
      </c>
      <c r="T75" s="26">
        <v>3.9531602098214397E-4</v>
      </c>
      <c r="U75" s="26">
        <v>2.7169574595593935E-4</v>
      </c>
      <c r="V75" s="28">
        <v>0.82272581354694962</v>
      </c>
      <c r="W75" s="28">
        <v>15.114184006897174</v>
      </c>
      <c r="X75" s="16">
        <v>6.4217039372072099E-2</v>
      </c>
      <c r="Y75" s="16">
        <v>163.75525009490096</v>
      </c>
      <c r="Z75" s="16">
        <v>0.26505148574810788</v>
      </c>
      <c r="AA75" s="16">
        <v>0.1630174475735636</v>
      </c>
      <c r="AB75" s="28">
        <v>69</v>
      </c>
      <c r="AC75" s="26">
        <v>1.7082014545454548E-3</v>
      </c>
      <c r="AD75" s="28"/>
      <c r="AE75" s="96">
        <v>2.4232760095491178E-3</v>
      </c>
      <c r="AF75" s="28">
        <v>8.865070625733539</v>
      </c>
      <c r="AG75" s="103">
        <v>0.85576810287484184</v>
      </c>
      <c r="AH75" s="96">
        <v>2.8316970466747203E-3</v>
      </c>
      <c r="AI75" s="133">
        <v>0.63137826934331331</v>
      </c>
      <c r="AJ75" s="28">
        <v>8.7244733993563006</v>
      </c>
      <c r="AK75" s="133">
        <v>6.4484050920720999E-3</v>
      </c>
      <c r="AL75" s="133">
        <v>163.75026850045305</v>
      </c>
      <c r="AM75" s="133">
        <v>6.5211508395380563E-2</v>
      </c>
      <c r="AN75" s="133"/>
      <c r="AO75" s="28">
        <f t="shared" si="1"/>
        <v>14.874477811646296</v>
      </c>
      <c r="AP75" s="28">
        <f t="shared" si="0"/>
        <v>69</v>
      </c>
      <c r="AQ75" s="28"/>
    </row>
    <row r="76" spans="1:43" s="15" customFormat="1" ht="14" customHeight="1" x14ac:dyDescent="0.2">
      <c r="A76" s="15" t="s">
        <v>196</v>
      </c>
      <c r="B76" s="26">
        <v>7.5247599999999994E-5</v>
      </c>
      <c r="C76" s="1">
        <v>4.0854800000000004E-6</v>
      </c>
      <c r="D76" s="26">
        <v>6.1572900000000002E-3</v>
      </c>
      <c r="E76" s="1">
        <v>1.3189000000000001E-4</v>
      </c>
      <c r="F76" s="26">
        <v>2.6165100000000001E-4</v>
      </c>
      <c r="G76" s="1">
        <v>1.08435E-5</v>
      </c>
      <c r="H76" s="26">
        <v>3.4883499999999998E-2</v>
      </c>
      <c r="I76" s="1">
        <v>2.41466E-4</v>
      </c>
      <c r="J76" s="26">
        <v>6.2007299999999996E-4</v>
      </c>
      <c r="K76" s="1">
        <v>1.18631E-5</v>
      </c>
      <c r="L76" s="26">
        <v>4.0248600000000002E-4</v>
      </c>
      <c r="M76" s="1">
        <v>3.7178400000000001E-6</v>
      </c>
      <c r="N76" s="103">
        <v>34.754278918128456</v>
      </c>
      <c r="O76" s="26">
        <v>0.69508557836256912</v>
      </c>
      <c r="P76" s="26">
        <v>5.2303521566395254E-5</v>
      </c>
      <c r="Q76" s="26">
        <v>4.2798434807960637E-3</v>
      </c>
      <c r="R76" s="26">
        <v>1.8186983666414457E-4</v>
      </c>
      <c r="S76" s="26">
        <v>2.4247017772810679E-2</v>
      </c>
      <c r="T76" s="26">
        <v>4.3100379983201329E-4</v>
      </c>
      <c r="U76" s="26">
        <v>2.7976221409283701E-4</v>
      </c>
      <c r="V76" s="28">
        <v>0.75066014152090466</v>
      </c>
      <c r="W76" s="28">
        <v>15.65695140579624</v>
      </c>
      <c r="X76" s="16">
        <v>6.0697239288291613E-2</v>
      </c>
      <c r="Y76" s="16">
        <v>111.23076933099171</v>
      </c>
      <c r="Z76" s="16">
        <v>0.28897942771136825</v>
      </c>
      <c r="AA76" s="16">
        <v>0.1678573284557022</v>
      </c>
      <c r="AB76" s="28">
        <v>70</v>
      </c>
      <c r="AC76" s="26">
        <v>1.7007629090909093E-3</v>
      </c>
      <c r="AD76" s="28"/>
      <c r="AE76" s="96">
        <v>2.5790805717051547E-3</v>
      </c>
      <c r="AF76" s="28">
        <v>9.4350504554689678</v>
      </c>
      <c r="AG76" s="103">
        <v>0.84728387363218549</v>
      </c>
      <c r="AH76" s="96">
        <v>3.0439391707633985E-3</v>
      </c>
      <c r="AI76" s="133">
        <v>0.55931259731726835</v>
      </c>
      <c r="AJ76" s="28">
        <v>9.3783924928585591</v>
      </c>
      <c r="AK76" s="133">
        <v>2.9286050082916078E-3</v>
      </c>
      <c r="AL76" s="133">
        <v>111.22578773654378</v>
      </c>
      <c r="AM76" s="133">
        <v>8.9139450358640945E-2</v>
      </c>
      <c r="AN76" s="133"/>
      <c r="AO76" s="28">
        <f t="shared" si="1"/>
        <v>15.562930608395162</v>
      </c>
      <c r="AP76" s="28">
        <f t="shared" si="0"/>
        <v>70</v>
      </c>
      <c r="AQ76" s="28"/>
    </row>
    <row r="77" spans="1:43" s="15" customFormat="1" ht="14" customHeight="1" x14ac:dyDescent="0.2">
      <c r="A77" s="15" t="s">
        <v>197</v>
      </c>
      <c r="B77" s="26">
        <v>6.9878900000000006E-5</v>
      </c>
      <c r="C77" s="1">
        <v>9.0593399999999992E-6</v>
      </c>
      <c r="D77" s="26">
        <v>5.9837199999999997E-3</v>
      </c>
      <c r="E77" s="1">
        <v>9.2940800000000003E-5</v>
      </c>
      <c r="F77" s="26">
        <v>2.7495800000000001E-4</v>
      </c>
      <c r="G77" s="1">
        <v>9.9845700000000005E-6</v>
      </c>
      <c r="H77" s="26">
        <v>2.99858E-2</v>
      </c>
      <c r="I77" s="1">
        <v>2.2186100000000001E-4</v>
      </c>
      <c r="J77" s="26">
        <v>4.7566399999999999E-4</v>
      </c>
      <c r="K77" s="1">
        <v>1.04718E-5</v>
      </c>
      <c r="L77" s="26">
        <v>8.4279499999999993E-2</v>
      </c>
      <c r="M77" s="1">
        <v>7.2374100000000002E-6</v>
      </c>
      <c r="N77" s="103">
        <v>34.754278918128456</v>
      </c>
      <c r="O77" s="26">
        <v>0.69508557836256912</v>
      </c>
      <c r="P77" s="26">
        <v>4.8571815621840133E-5</v>
      </c>
      <c r="Q77" s="26">
        <v>4.1591974769596722E-3</v>
      </c>
      <c r="R77" s="26">
        <v>1.9111934045541528E-4</v>
      </c>
      <c r="S77" s="26">
        <v>2.0842697135664324E-2</v>
      </c>
      <c r="T77" s="26">
        <v>3.3062718654625306E-4</v>
      </c>
      <c r="U77" s="26">
        <v>5.8581465001608136E-2</v>
      </c>
      <c r="V77" s="28">
        <v>0.69710269780464962</v>
      </c>
      <c r="W77" s="28">
        <v>15.21559212996157</v>
      </c>
      <c r="X77" s="16">
        <v>6.3784168683590298E-2</v>
      </c>
      <c r="Y77" s="16">
        <v>95.613788840146512</v>
      </c>
      <c r="Z77" s="16">
        <v>0.22167891603553175</v>
      </c>
      <c r="AA77" s="16">
        <v>35.148879000964882</v>
      </c>
      <c r="AB77" s="28">
        <v>71</v>
      </c>
      <c r="AC77" s="26">
        <v>1.6933243636363638E-3</v>
      </c>
      <c r="AD77" s="28"/>
      <c r="AE77" s="96">
        <v>2.4658731133233086E-3</v>
      </c>
      <c r="AF77" s="28">
        <v>9.0209036104706595</v>
      </c>
      <c r="AG77" s="103">
        <v>0.83879964438952914</v>
      </c>
      <c r="AH77" s="96">
        <v>2.9397641377375034E-3</v>
      </c>
      <c r="AI77" s="133">
        <v>0.5057551536010132</v>
      </c>
      <c r="AJ77" s="28">
        <v>9.0574286716832759</v>
      </c>
      <c r="AK77" s="133">
        <v>6.0155344035902943E-3</v>
      </c>
      <c r="AL77" s="133">
        <v>95.608807245698586</v>
      </c>
      <c r="AM77" s="133">
        <v>2.1838938682804419E-2</v>
      </c>
      <c r="AN77" s="133"/>
      <c r="AO77" s="28">
        <f t="shared" si="1"/>
        <v>15.277199088413932</v>
      </c>
      <c r="AP77" s="28">
        <f t="shared" si="0"/>
        <v>71</v>
      </c>
      <c r="AQ77" s="28"/>
    </row>
    <row r="78" spans="1:43" s="15" customFormat="1" ht="15" customHeight="1" x14ac:dyDescent="0.2">
      <c r="A78" s="15" t="s">
        <v>198</v>
      </c>
      <c r="B78" s="26">
        <v>5.46806E-6</v>
      </c>
      <c r="C78" s="1">
        <v>1.9078900000000001E-6</v>
      </c>
      <c r="D78" s="26">
        <v>1.1500499999999999E-3</v>
      </c>
      <c r="E78" s="1">
        <v>2.6205999999999999E-5</v>
      </c>
      <c r="F78" s="26">
        <v>7.9509000000000001E-5</v>
      </c>
      <c r="G78" s="1">
        <v>1.08895E-5</v>
      </c>
      <c r="H78" s="26">
        <v>1.76908E-6</v>
      </c>
      <c r="I78" s="1">
        <v>1.08181E-6</v>
      </c>
      <c r="J78" s="26">
        <v>1.38279E-4</v>
      </c>
      <c r="K78" s="1">
        <v>1.1001E-5</v>
      </c>
      <c r="L78" s="26">
        <v>7.3792099999999994E-5</v>
      </c>
      <c r="M78" s="1">
        <v>6.0221900000000002E-2</v>
      </c>
      <c r="N78" s="103">
        <v>100</v>
      </c>
      <c r="O78" s="26">
        <v>2</v>
      </c>
      <c r="P78" s="26">
        <v>1.093612E-5</v>
      </c>
      <c r="Q78" s="26">
        <v>2.3000999999999998E-3</v>
      </c>
      <c r="R78" s="26">
        <v>1.59018E-4</v>
      </c>
      <c r="S78" s="26">
        <v>3.53816E-6</v>
      </c>
      <c r="T78" s="26">
        <v>2.7655799999999999E-4</v>
      </c>
      <c r="U78" s="26">
        <v>1.4758419999999999E-4</v>
      </c>
      <c r="V78" s="28">
        <v>0.15695519424000001</v>
      </c>
      <c r="W78" s="28">
        <v>7.3488194999999994</v>
      </c>
      <c r="X78" s="16">
        <v>5.3070667320000001E-2</v>
      </c>
      <c r="Y78" s="16">
        <v>1.6230955183999998E-2</v>
      </c>
      <c r="Z78" s="16">
        <v>0.18542660784000001</v>
      </c>
      <c r="AA78" s="16">
        <v>8.8550519999999994E-2</v>
      </c>
      <c r="AB78" s="28">
        <v>72</v>
      </c>
      <c r="AC78" s="26">
        <v>1.6858858181818183E-3</v>
      </c>
      <c r="AD78" s="28"/>
      <c r="AE78" s="96">
        <v>6.1421418181818147E-4</v>
      </c>
      <c r="AF78" s="28">
        <v>1.9624143109090897</v>
      </c>
      <c r="AG78" s="103">
        <v>0.83031541514687279</v>
      </c>
      <c r="AH78" s="96">
        <v>7.3973597335843079E-4</v>
      </c>
      <c r="AI78" s="133">
        <v>-3.4392349963636368E-2</v>
      </c>
      <c r="AJ78" s="28">
        <v>1.9904932967156654</v>
      </c>
      <c r="AK78" s="133">
        <v>-4.697966960000001E-3</v>
      </c>
      <c r="AL78" s="133">
        <v>1.1249360736072729E-2</v>
      </c>
      <c r="AM78" s="133">
        <v>-1.4413369512727339E-2</v>
      </c>
      <c r="AN78" s="133"/>
      <c r="AO78" s="28">
        <f t="shared" ref="AO78:AO84" si="2">Q78*(1/AG78)*$AG$3*$W$5</f>
        <v>7.4539692623557352</v>
      </c>
      <c r="AP78" s="28">
        <f t="shared" si="0"/>
        <v>72</v>
      </c>
      <c r="AQ78" s="28"/>
    </row>
    <row r="79" spans="1:43" s="15" customFormat="1" ht="15" customHeight="1" x14ac:dyDescent="0.2">
      <c r="A79" s="15" t="s">
        <v>199</v>
      </c>
      <c r="B79" s="26">
        <v>8.6734400000000001E-6</v>
      </c>
      <c r="C79" s="1">
        <v>2.6037600000000001E-6</v>
      </c>
      <c r="D79" s="26">
        <v>1.16833E-3</v>
      </c>
      <c r="E79" s="1">
        <v>3.1930300000000002E-5</v>
      </c>
      <c r="F79" s="26">
        <v>9.4328999999999998E-5</v>
      </c>
      <c r="G79" s="1">
        <v>5.9846600000000002E-6</v>
      </c>
      <c r="H79" s="26">
        <v>0</v>
      </c>
      <c r="I79">
        <v>0</v>
      </c>
      <c r="J79" s="26">
        <v>1.58627E-4</v>
      </c>
      <c r="K79" s="1">
        <v>1.1887599999999999E-5</v>
      </c>
      <c r="L79" s="26">
        <v>4.06881E-3</v>
      </c>
      <c r="M79" s="1">
        <v>8.7465699999999993E-2</v>
      </c>
      <c r="N79" s="103">
        <v>100</v>
      </c>
      <c r="O79" s="26">
        <v>2</v>
      </c>
      <c r="P79" s="26">
        <v>1.734688E-5</v>
      </c>
      <c r="Q79" s="26">
        <v>2.33666E-3</v>
      </c>
      <c r="R79" s="26">
        <v>1.88658E-4</v>
      </c>
      <c r="S79" s="26">
        <v>0</v>
      </c>
      <c r="T79" s="26">
        <v>3.17254E-4</v>
      </c>
      <c r="U79" s="26">
        <v>8.1376199999999999E-3</v>
      </c>
      <c r="V79" s="28">
        <v>0.24896242176</v>
      </c>
      <c r="W79" s="28">
        <v>7.4656286999999999</v>
      </c>
      <c r="X79" s="16">
        <v>6.2962720920000007E-2</v>
      </c>
      <c r="Y79" s="16">
        <v>0</v>
      </c>
      <c r="Z79" s="16">
        <v>0.21271246192000001</v>
      </c>
      <c r="AA79" s="16">
        <v>4.8825719999999997</v>
      </c>
      <c r="AB79" s="28">
        <v>73</v>
      </c>
      <c r="AC79" s="26">
        <v>1.6784472727272729E-3</v>
      </c>
      <c r="AD79" s="28"/>
      <c r="AE79" s="96">
        <v>6.582127272727271E-4</v>
      </c>
      <c r="AF79" s="28">
        <v>2.1029896636363632</v>
      </c>
      <c r="AG79" s="103">
        <v>0.82183118590421644</v>
      </c>
      <c r="AH79" s="96">
        <v>8.0090989312912387E-4</v>
      </c>
      <c r="AI79" s="133">
        <v>5.7614877556363638E-2</v>
      </c>
      <c r="AJ79" s="28">
        <v>2.1551010508641664</v>
      </c>
      <c r="AK79" s="133">
        <v>5.1940866399999971E-3</v>
      </c>
      <c r="AL79" s="133">
        <v>-4.9815944479272714E-3</v>
      </c>
      <c r="AM79" s="133">
        <v>1.2872484567272666E-2</v>
      </c>
      <c r="AN79" s="133"/>
      <c r="AO79" s="28">
        <f t="shared" si="2"/>
        <v>7.6506245061191738</v>
      </c>
      <c r="AP79" s="28">
        <f t="shared" si="0"/>
        <v>73</v>
      </c>
      <c r="AQ79" s="28"/>
    </row>
    <row r="80" spans="1:43" s="15" customFormat="1" ht="15" customHeight="1" x14ac:dyDescent="0.2">
      <c r="A80" s="15" t="s">
        <v>200</v>
      </c>
      <c r="B80" s="26">
        <v>5.7207799999999998E-6</v>
      </c>
      <c r="C80" s="1">
        <v>2.2172499999999998E-6</v>
      </c>
      <c r="D80" s="26">
        <v>1.0740400000000001E-3</v>
      </c>
      <c r="E80" s="1">
        <v>1.8373099999999999E-5</v>
      </c>
      <c r="F80" s="26">
        <v>8.2713999999999994E-5</v>
      </c>
      <c r="G80" s="1">
        <v>5.3439800000000003E-6</v>
      </c>
      <c r="H80" s="26">
        <v>6.5128500000000002E-7</v>
      </c>
      <c r="I80" s="1">
        <v>4.4842900000000002E-7</v>
      </c>
      <c r="J80" s="26">
        <v>1.56988E-4</v>
      </c>
      <c r="K80" s="1">
        <v>6.9945999999999999E-6</v>
      </c>
      <c r="L80" s="26">
        <v>4.8244500000000002E-4</v>
      </c>
      <c r="M80">
        <v>0.10332</v>
      </c>
      <c r="N80" s="103">
        <v>100</v>
      </c>
      <c r="O80" s="26">
        <v>2</v>
      </c>
      <c r="P80" s="26">
        <v>1.144156E-5</v>
      </c>
      <c r="Q80" s="26">
        <v>2.1480800000000001E-3</v>
      </c>
      <c r="R80" s="26">
        <v>1.6542799999999999E-4</v>
      </c>
      <c r="S80" s="26">
        <v>1.30257E-6</v>
      </c>
      <c r="T80" s="26">
        <v>3.1397599999999999E-4</v>
      </c>
      <c r="U80" s="26">
        <v>9.6489000000000004E-4</v>
      </c>
      <c r="V80" s="28">
        <v>0.16420926912</v>
      </c>
      <c r="W80" s="28">
        <v>6.8631156000000004</v>
      </c>
      <c r="X80" s="16">
        <v>5.5209940719999996E-2</v>
      </c>
      <c r="Y80" s="16">
        <v>5.9754096179999994E-3</v>
      </c>
      <c r="Z80" s="16">
        <v>0.21051462847999999</v>
      </c>
      <c r="AA80" s="16">
        <v>0.57893400000000006</v>
      </c>
      <c r="AB80" s="28">
        <v>74</v>
      </c>
      <c r="AC80" s="26">
        <v>1.6710087272727274E-3</v>
      </c>
      <c r="AD80" s="28"/>
      <c r="AE80" s="96">
        <v>4.7707127272727276E-4</v>
      </c>
      <c r="AF80" s="28">
        <v>1.5242427163636365</v>
      </c>
      <c r="AG80" s="103">
        <v>0.81334695666155998</v>
      </c>
      <c r="AH80" s="96">
        <v>5.8655321547577369E-4</v>
      </c>
      <c r="AI80" s="133">
        <v>-2.7138275083636369E-2</v>
      </c>
      <c r="AJ80" s="28">
        <v>1.578306700796114</v>
      </c>
      <c r="AK80" s="133">
        <v>-2.5586935600000055E-3</v>
      </c>
      <c r="AL80" s="133">
        <v>9.9381517007272836E-4</v>
      </c>
      <c r="AM80" s="133">
        <v>1.0674651127272661E-2</v>
      </c>
      <c r="AN80" s="133"/>
      <c r="AO80" s="28">
        <f t="shared" si="2"/>
        <v>7.1065462367176844</v>
      </c>
      <c r="AP80" s="28">
        <f t="shared" si="0"/>
        <v>74</v>
      </c>
      <c r="AQ80" s="28"/>
    </row>
    <row r="81" spans="1:43" s="15" customFormat="1" ht="15" customHeight="1" x14ac:dyDescent="0.2">
      <c r="A81" s="15" t="s">
        <v>201</v>
      </c>
      <c r="B81" s="26">
        <v>2.6410000000000002E-6</v>
      </c>
      <c r="C81" s="1">
        <v>7.4597700000000004E-7</v>
      </c>
      <c r="D81" s="26">
        <v>1.10943E-3</v>
      </c>
      <c r="E81" s="1">
        <v>1.9936200000000001E-5</v>
      </c>
      <c r="F81" s="26">
        <v>7.7102900000000003E-5</v>
      </c>
      <c r="G81" s="1">
        <v>2.5387400000000002E-6</v>
      </c>
      <c r="H81" s="26">
        <v>4.3125099999999998E-7</v>
      </c>
      <c r="I81" s="1">
        <v>4.9796599999999995E-7</v>
      </c>
      <c r="J81" s="26">
        <v>1.7213100000000001E-4</v>
      </c>
      <c r="K81" s="1">
        <v>2.8519300000000002E-6</v>
      </c>
      <c r="L81" s="26">
        <v>3.9265099999999999E-4</v>
      </c>
      <c r="M81">
        <v>0.13813</v>
      </c>
      <c r="N81" s="103">
        <v>100</v>
      </c>
      <c r="O81" s="26">
        <v>2</v>
      </c>
      <c r="P81" s="26">
        <v>5.2820000000000004E-6</v>
      </c>
      <c r="Q81" s="26">
        <v>2.21886E-3</v>
      </c>
      <c r="R81" s="26">
        <v>1.5420580000000001E-4</v>
      </c>
      <c r="S81" s="26">
        <v>8.6250199999999995E-7</v>
      </c>
      <c r="T81" s="26">
        <v>3.4426200000000002E-4</v>
      </c>
      <c r="U81" s="26">
        <v>7.8530199999999998E-4</v>
      </c>
      <c r="V81" s="28">
        <v>7.5807263999999999E-2</v>
      </c>
      <c r="W81" s="28">
        <v>7.0892577000000001</v>
      </c>
      <c r="X81" s="16">
        <v>5.1464643692000003E-2</v>
      </c>
      <c r="Y81" s="16">
        <v>3.9566416747999992E-3</v>
      </c>
      <c r="Z81" s="16">
        <v>0.23082078576000001</v>
      </c>
      <c r="AA81" s="16">
        <v>0.47118119999999997</v>
      </c>
      <c r="AB81" s="28">
        <v>75</v>
      </c>
      <c r="AC81" s="26">
        <v>1.6635701818181821E-3</v>
      </c>
      <c r="AD81" s="28"/>
      <c r="AE81" s="96">
        <v>5.5528981818181791E-4</v>
      </c>
      <c r="AF81" s="28">
        <v>1.7741509690909083</v>
      </c>
      <c r="AG81" s="103">
        <v>0.80486272741890363</v>
      </c>
      <c r="AH81" s="96">
        <v>6.8991866471760277E-4</v>
      </c>
      <c r="AI81" s="133">
        <v>-0.11554028020363634</v>
      </c>
      <c r="AJ81" s="28">
        <v>1.8564440920247154</v>
      </c>
      <c r="AK81" s="133">
        <v>-6.3039905879999992E-3</v>
      </c>
      <c r="AL81" s="133">
        <v>-1.0249527731272718E-3</v>
      </c>
      <c r="AM81" s="133">
        <v>3.0980808407272683E-2</v>
      </c>
      <c r="AN81" s="133"/>
      <c r="AO81" s="28">
        <f t="shared" si="2"/>
        <v>7.4180894429460231</v>
      </c>
      <c r="AP81" s="28">
        <f t="shared" si="0"/>
        <v>75</v>
      </c>
      <c r="AQ81" s="28"/>
    </row>
    <row r="82" spans="1:43" s="15" customFormat="1" ht="15" customHeight="1" x14ac:dyDescent="0.2">
      <c r="A82" s="15" t="s">
        <v>202</v>
      </c>
      <c r="B82" s="26">
        <v>8.5664899999999995E-3</v>
      </c>
      <c r="C82" s="1">
        <v>8.7868799999999995E-5</v>
      </c>
      <c r="D82" s="26">
        <v>0.46300999999999998</v>
      </c>
      <c r="E82" s="1">
        <v>5.5319999999999996E-3</v>
      </c>
      <c r="F82" s="26">
        <v>0.29241</v>
      </c>
      <c r="G82" s="1">
        <v>7.7182699999999999E-4</v>
      </c>
      <c r="H82" s="26">
        <v>6.3817499999999999E-2</v>
      </c>
      <c r="I82" s="1">
        <v>5.8434700000000003E-4</v>
      </c>
      <c r="J82" s="26">
        <v>1.6229</v>
      </c>
      <c r="K82" s="1">
        <v>2.5915000000000001E-2</v>
      </c>
      <c r="L82" s="26">
        <v>4.00154E-4</v>
      </c>
      <c r="M82" s="1">
        <v>1.5478099999999999E-3</v>
      </c>
      <c r="N82" s="103">
        <v>48.7</v>
      </c>
      <c r="O82" s="26">
        <v>0.97400000000000009</v>
      </c>
      <c r="P82" s="26">
        <v>8.3437612600000006E-3</v>
      </c>
      <c r="Q82" s="26">
        <v>0.45097174000000001</v>
      </c>
      <c r="R82" s="26">
        <v>0.28480734000000002</v>
      </c>
      <c r="S82" s="26">
        <v>6.2158245000000008E-2</v>
      </c>
      <c r="T82" s="26">
        <v>1.5807046000000002</v>
      </c>
      <c r="U82" s="26">
        <v>3.8974999600000003E-4</v>
      </c>
      <c r="V82" s="28">
        <v>119.74966160352001</v>
      </c>
      <c r="W82" s="28">
        <v>1440.8547093</v>
      </c>
      <c r="X82" s="16">
        <v>95.051601651600009</v>
      </c>
      <c r="Y82" s="16">
        <v>285.14473311300003</v>
      </c>
      <c r="Z82" s="16">
        <v>1059.8308202080002</v>
      </c>
      <c r="AA82" s="16">
        <v>0.23384999760000003</v>
      </c>
      <c r="AB82" s="28">
        <v>76</v>
      </c>
      <c r="AC82" s="26">
        <v>1.6561316363636366E-3</v>
      </c>
      <c r="AD82" s="28"/>
      <c r="AE82" s="96">
        <v>0.44931560836363638</v>
      </c>
      <c r="AF82" s="28">
        <v>1435.5633687218183</v>
      </c>
      <c r="AG82" s="103">
        <v>0.79637849817624728</v>
      </c>
      <c r="AH82" s="96">
        <v>0.56419856813386482</v>
      </c>
      <c r="AI82" s="133">
        <v>119.55831405931636</v>
      </c>
      <c r="AJ82" s="28">
        <v>1518.1544609604666</v>
      </c>
      <c r="AK82" s="133">
        <v>94.993833017320014</v>
      </c>
      <c r="AL82" s="133">
        <v>285.13975151855209</v>
      </c>
      <c r="AM82" s="133">
        <v>1059.6309802306475</v>
      </c>
      <c r="AN82" s="133"/>
      <c r="AO82" s="28">
        <f t="shared" si="2"/>
        <v>1523.7502239050032</v>
      </c>
      <c r="AP82" s="28">
        <f t="shared" si="0"/>
        <v>76</v>
      </c>
      <c r="AQ82" s="28"/>
    </row>
    <row r="83" spans="1:43" s="97" customFormat="1" ht="15" customHeight="1" x14ac:dyDescent="0.2">
      <c r="A83" s="97" t="s">
        <v>203</v>
      </c>
      <c r="B83" s="89">
        <v>4.8940099999999999E-6</v>
      </c>
      <c r="C83" s="1">
        <v>1.2284500000000001E-6</v>
      </c>
      <c r="D83" s="89">
        <v>1.5093199999999999E-2</v>
      </c>
      <c r="E83" s="1">
        <v>5.7109000000000001E-4</v>
      </c>
      <c r="F83" s="89">
        <v>7.6435900000000005E-5</v>
      </c>
      <c r="G83" s="1">
        <v>7.5334599999999997E-6</v>
      </c>
      <c r="H83" s="89">
        <v>0</v>
      </c>
      <c r="I83">
        <v>0</v>
      </c>
      <c r="J83" s="89">
        <v>1.3759199999999999E-4</v>
      </c>
      <c r="K83" s="1">
        <v>7.9850799999999994E-6</v>
      </c>
      <c r="L83" s="89">
        <v>1.7430900000000001E-3</v>
      </c>
      <c r="M83" s="1">
        <v>1.8358900000000001E-5</v>
      </c>
      <c r="N83" s="98">
        <v>100</v>
      </c>
      <c r="O83" s="89">
        <v>2</v>
      </c>
      <c r="P83" s="89">
        <v>9.7880199999999998E-6</v>
      </c>
      <c r="Q83" s="89">
        <v>3.0186399999999999E-2</v>
      </c>
      <c r="R83" s="89">
        <v>1.5287180000000001E-4</v>
      </c>
      <c r="S83" s="89">
        <v>0</v>
      </c>
      <c r="T83" s="89">
        <v>2.7518399999999999E-4</v>
      </c>
      <c r="U83" s="89">
        <v>3.4861800000000002E-3</v>
      </c>
      <c r="V83" s="99">
        <v>0.14047766304000001</v>
      </c>
      <c r="W83" s="99">
        <v>96.445548000000002</v>
      </c>
      <c r="X83" s="104">
        <v>5.1019434532000002E-2</v>
      </c>
      <c r="Y83" s="104">
        <v>0</v>
      </c>
      <c r="Z83" s="104">
        <v>0.18450536832</v>
      </c>
      <c r="AA83" s="104">
        <v>2.0917080000000001</v>
      </c>
      <c r="AB83" s="99">
        <v>77</v>
      </c>
      <c r="AC83" s="89">
        <v>1.6486930909090911E-3</v>
      </c>
      <c r="AD83" s="99"/>
      <c r="AE83" s="90">
        <v>2.8537706909090906E-2</v>
      </c>
      <c r="AF83" s="99">
        <v>91.177973574545447</v>
      </c>
      <c r="AG83" s="99">
        <v>0.78789426893359094</v>
      </c>
      <c r="AH83" s="90">
        <v>3.6220224000000002E-2</v>
      </c>
      <c r="AI83" s="133">
        <v>-5.0869881163636367E-2</v>
      </c>
      <c r="AJ83" s="99">
        <v>97.461953553807376</v>
      </c>
      <c r="AK83" s="133">
        <v>-6.7491997479999987E-3</v>
      </c>
      <c r="AL83" s="133">
        <v>-4.9815944479272714E-3</v>
      </c>
      <c r="AM83" s="133">
        <v>-1.5334609032727341E-2</v>
      </c>
      <c r="AN83" s="133"/>
      <c r="AO83" s="99">
        <f t="shared" si="2"/>
        <v>103.09256886436964</v>
      </c>
      <c r="AP83" s="99">
        <f t="shared" si="0"/>
        <v>77</v>
      </c>
      <c r="AQ83" s="99"/>
    </row>
    <row r="84" spans="1:43" s="97" customFormat="1" ht="15" customHeight="1" x14ac:dyDescent="0.2">
      <c r="A84" s="97" t="s">
        <v>204</v>
      </c>
      <c r="B84" s="89">
        <v>7.2296899999999997E-6</v>
      </c>
      <c r="C84" s="1">
        <v>7.4779299999999998E-7</v>
      </c>
      <c r="D84" s="89">
        <v>1.48632E-2</v>
      </c>
      <c r="E84" s="1">
        <v>4.7868500000000002E-4</v>
      </c>
      <c r="F84" s="89">
        <v>7.9947800000000001E-5</v>
      </c>
      <c r="G84" s="1">
        <v>7.5286500000000003E-6</v>
      </c>
      <c r="H84" s="89">
        <v>6.1531800000000003E-7</v>
      </c>
      <c r="I84" s="1">
        <v>4.2162500000000002E-7</v>
      </c>
      <c r="J84" s="89">
        <v>1.5253099999999999E-4</v>
      </c>
      <c r="K84" s="1">
        <v>8.5886900000000006E-6</v>
      </c>
      <c r="L84" s="89">
        <v>5.2301300000000002E-4</v>
      </c>
      <c r="M84" s="1">
        <v>7.3527400000000002E-6</v>
      </c>
      <c r="N84" s="98">
        <v>100</v>
      </c>
      <c r="O84" s="89">
        <v>2</v>
      </c>
      <c r="P84" s="89">
        <v>1.4459379999999999E-5</v>
      </c>
      <c r="Q84" s="89">
        <v>2.97264E-2</v>
      </c>
      <c r="R84" s="89">
        <v>1.598956E-4</v>
      </c>
      <c r="S84" s="89">
        <v>1.2306360000000001E-6</v>
      </c>
      <c r="T84" s="89">
        <v>3.0506199999999999E-4</v>
      </c>
      <c r="U84" s="89">
        <v>1.046026E-3</v>
      </c>
      <c r="V84" s="99">
        <v>0.20752102175999998</v>
      </c>
      <c r="W84" s="99">
        <v>94.975847999999999</v>
      </c>
      <c r="X84" s="104">
        <v>5.3363557544000004E-2</v>
      </c>
      <c r="Y84" s="104">
        <v>5.6454195864000002E-3</v>
      </c>
      <c r="Z84" s="104">
        <v>0.20453796975999999</v>
      </c>
      <c r="AA84" s="104">
        <v>0.62761560000000005</v>
      </c>
      <c r="AB84" s="99">
        <v>78</v>
      </c>
      <c r="AC84" s="89">
        <v>1.6412545454545457E-3</v>
      </c>
      <c r="AD84" s="99"/>
      <c r="AE84" s="90">
        <v>2.8085145454545456E-2</v>
      </c>
      <c r="AF84" s="99">
        <v>89.732039727272735</v>
      </c>
      <c r="AG84" s="99">
        <v>0.77539955176824571</v>
      </c>
      <c r="AH84" s="90">
        <v>3.6220224000000002E-2</v>
      </c>
      <c r="AI84" s="133">
        <v>1.6173477556363627E-2</v>
      </c>
      <c r="AJ84" s="99">
        <v>97.461953553807376</v>
      </c>
      <c r="AK84" s="133">
        <v>-4.4050767360000014E-3</v>
      </c>
      <c r="AL84" s="133">
        <v>6.6382513847272856E-4</v>
      </c>
      <c r="AM84" s="133">
        <v>4.6979924072726598E-3</v>
      </c>
      <c r="AN84" s="133"/>
      <c r="AO84" s="99">
        <f t="shared" si="2"/>
        <v>103.1574866083879</v>
      </c>
      <c r="AP84" s="99">
        <f t="shared" ref="AP84:AP114" si="3">AP83+1</f>
        <v>78</v>
      </c>
      <c r="AQ84" s="99"/>
    </row>
    <row r="85" spans="1:43" s="147" customFormat="1" ht="14" customHeight="1" x14ac:dyDescent="0.2">
      <c r="A85" s="147" t="s">
        <v>205</v>
      </c>
      <c r="B85" s="91">
        <v>2.12078E-5</v>
      </c>
      <c r="C85" s="1">
        <v>2.2007700000000002E-6</v>
      </c>
      <c r="D85" s="91">
        <v>2.0422700000000001E-3</v>
      </c>
      <c r="E85" s="1">
        <v>4.10893E-5</v>
      </c>
      <c r="F85" s="91">
        <v>5.9200199999999998E-3</v>
      </c>
      <c r="G85" s="1">
        <v>8.96202E-5</v>
      </c>
      <c r="H85" s="91">
        <v>4.1169699999999999E-4</v>
      </c>
      <c r="I85" s="1">
        <v>2.3560199999999998E-5</v>
      </c>
      <c r="J85" s="91">
        <v>2.6252300000000002E-4</v>
      </c>
      <c r="K85" s="1">
        <v>1.06572E-5</v>
      </c>
      <c r="L85" s="91">
        <v>5.2301300000000002E-4</v>
      </c>
      <c r="M85" s="1">
        <v>9.4762999999999994E-6</v>
      </c>
      <c r="N85" s="148">
        <v>40</v>
      </c>
      <c r="O85" s="91">
        <v>0.8</v>
      </c>
      <c r="P85" s="91">
        <v>1.696624E-5</v>
      </c>
      <c r="Q85" s="91">
        <v>1.6338160000000002E-3</v>
      </c>
      <c r="R85" s="91">
        <v>4.736016E-3</v>
      </c>
      <c r="S85" s="91">
        <v>3.293576E-4</v>
      </c>
      <c r="T85" s="91">
        <v>2.1001840000000002E-4</v>
      </c>
      <c r="U85" s="91">
        <v>4.1841040000000006E-4</v>
      </c>
      <c r="V85" s="102">
        <v>0.24349947648</v>
      </c>
      <c r="W85" s="102">
        <v>5.9769890728000012</v>
      </c>
      <c r="X85" s="149">
        <v>1.5805979798400001</v>
      </c>
      <c r="Y85" s="149">
        <v>1.5108950542399999</v>
      </c>
      <c r="Z85" s="149">
        <v>0.14081313683200003</v>
      </c>
      <c r="AA85" s="149">
        <v>0.25104624000000003</v>
      </c>
      <c r="AB85" s="102">
        <v>79</v>
      </c>
      <c r="AC85" s="92">
        <v>1.6338160000000002E-3</v>
      </c>
      <c r="AD85" s="102">
        <v>5.9769890728000012</v>
      </c>
      <c r="AE85" s="92">
        <v>0</v>
      </c>
      <c r="AF85" s="102"/>
      <c r="AG85" s="148">
        <v>0.77473306324414482</v>
      </c>
      <c r="AH85" s="92">
        <v>0</v>
      </c>
      <c r="AI85" s="133">
        <v>5.2151932276363631E-2</v>
      </c>
      <c r="AJ85" s="102">
        <v>0</v>
      </c>
      <c r="AK85" s="133">
        <v>1.5228293455599999</v>
      </c>
      <c r="AL85" s="133">
        <v>1.5059134597920727</v>
      </c>
      <c r="AM85" s="133">
        <v>-5.9026840520727319E-2</v>
      </c>
      <c r="AN85" s="133"/>
      <c r="AO85" s="102">
        <f>Q85*(1/AG85)*$AG$3*$W$2</f>
        <v>6.4974581222892303</v>
      </c>
      <c r="AP85" s="102">
        <f t="shared" si="3"/>
        <v>79</v>
      </c>
      <c r="AQ85" s="102"/>
    </row>
    <row r="86" spans="1:43" s="15" customFormat="1" ht="15" customHeight="1" x14ac:dyDescent="0.2">
      <c r="A86" s="15" t="s">
        <v>206</v>
      </c>
      <c r="B86" s="26">
        <v>8.8105300000000004E-3</v>
      </c>
      <c r="C86" s="1">
        <v>7.2891299999999998E-5</v>
      </c>
      <c r="D86" s="26">
        <v>0.50505</v>
      </c>
      <c r="E86" s="1">
        <v>6.1185600000000003E-3</v>
      </c>
      <c r="F86" s="26">
        <v>0.30456</v>
      </c>
      <c r="G86" s="1">
        <v>2.5827699999999999E-3</v>
      </c>
      <c r="H86" s="26">
        <v>6.3816700000000004E-2</v>
      </c>
      <c r="I86" s="1">
        <v>5.7881600000000001E-4</v>
      </c>
      <c r="J86" s="26">
        <v>1.65347</v>
      </c>
      <c r="K86" s="1">
        <v>1.7795999999999999E-2</v>
      </c>
      <c r="L86" s="26">
        <v>1.44191E-4</v>
      </c>
      <c r="M86" s="1">
        <v>1.0877899999999999E-3</v>
      </c>
      <c r="N86" s="103">
        <v>48.7</v>
      </c>
      <c r="O86" s="26">
        <v>0.97400000000000009</v>
      </c>
      <c r="P86" s="26">
        <v>8.581456220000002E-3</v>
      </c>
      <c r="Q86" s="26">
        <v>0.49191870000000004</v>
      </c>
      <c r="R86" s="26">
        <v>0.29664144000000003</v>
      </c>
      <c r="S86" s="26">
        <v>6.2157465800000013E-2</v>
      </c>
      <c r="T86" s="26">
        <v>1.6104797800000001</v>
      </c>
      <c r="U86" s="26">
        <v>1.4044203400000001E-4</v>
      </c>
      <c r="V86" s="28">
        <v>123.16105966944004</v>
      </c>
      <c r="W86" s="28">
        <v>1571.6802465000001</v>
      </c>
      <c r="X86" s="16">
        <v>99.001114185600017</v>
      </c>
      <c r="Y86" s="16">
        <v>285.14115861092006</v>
      </c>
      <c r="Z86" s="16">
        <v>1079.7944828944001</v>
      </c>
      <c r="AA86" s="16">
        <v>8.4265220400000007E-2</v>
      </c>
      <c r="AB86" s="28">
        <v>80</v>
      </c>
      <c r="AC86" s="96">
        <v>1.6338160000000002E-3</v>
      </c>
      <c r="AD86" s="28"/>
      <c r="AE86" s="96">
        <v>0.49028488400000003</v>
      </c>
      <c r="AF86" s="28">
        <v>1566.4602043800001</v>
      </c>
      <c r="AG86" s="103">
        <v>0.77406657472004392</v>
      </c>
      <c r="AH86" s="96">
        <v>0.63338852239850429</v>
      </c>
      <c r="AI86" s="133">
        <v>122.96971212523638</v>
      </c>
      <c r="AJ86" s="28">
        <v>1704.3318879396688</v>
      </c>
      <c r="AK86" s="133">
        <v>98.943345551320007</v>
      </c>
      <c r="AL86" s="133">
        <v>285.13617701647212</v>
      </c>
      <c r="AM86" s="133">
        <v>1079.5946429170474</v>
      </c>
      <c r="AN86" s="133"/>
      <c r="AO86" s="28">
        <f>Q86*(1/AG86)*$AG$3*$W$5</f>
        <v>1710.0113710293945</v>
      </c>
      <c r="AP86" s="28">
        <f t="shared" si="3"/>
        <v>80</v>
      </c>
      <c r="AQ86" s="28"/>
    </row>
    <row r="87" spans="1:43" s="15" customFormat="1" ht="15" customHeight="1" x14ac:dyDescent="0.2">
      <c r="A87" s="15" t="s">
        <v>207</v>
      </c>
      <c r="B87" s="26">
        <v>5.79216E-6</v>
      </c>
      <c r="C87" s="1">
        <v>1.54678E-6</v>
      </c>
      <c r="D87" s="26">
        <v>1.13678E-3</v>
      </c>
      <c r="E87" s="1">
        <v>1.49749E-5</v>
      </c>
      <c r="F87" s="26">
        <v>8.4947500000000006E-5</v>
      </c>
      <c r="G87" s="1">
        <v>8.3263399999999996E-6</v>
      </c>
      <c r="H87" s="26">
        <v>0</v>
      </c>
      <c r="I87">
        <v>0</v>
      </c>
      <c r="J87" s="26">
        <v>1.5609599999999999E-4</v>
      </c>
      <c r="K87" s="1">
        <v>5.8051700000000004E-6</v>
      </c>
      <c r="L87" s="26">
        <v>7.5239600000000004E-5</v>
      </c>
      <c r="M87" s="1">
        <v>9.1341400000000003E-2</v>
      </c>
      <c r="N87" s="103">
        <v>100</v>
      </c>
      <c r="O87" s="26">
        <v>2</v>
      </c>
      <c r="P87" s="26">
        <v>1.158432E-5</v>
      </c>
      <c r="Q87" s="26">
        <v>2.27356E-3</v>
      </c>
      <c r="R87" s="26">
        <v>1.6989500000000001E-4</v>
      </c>
      <c r="S87" s="26">
        <v>0</v>
      </c>
      <c r="T87" s="26">
        <v>3.1219199999999998E-4</v>
      </c>
      <c r="U87" s="26">
        <v>1.5047920000000001E-4</v>
      </c>
      <c r="V87" s="28">
        <v>0.16625816063999999</v>
      </c>
      <c r="W87" s="28">
        <v>7.2640241999999997</v>
      </c>
      <c r="X87" s="16">
        <v>5.6700757300000008E-2</v>
      </c>
      <c r="Y87" s="16">
        <v>0</v>
      </c>
      <c r="Z87" s="16">
        <v>0.20931849215999998</v>
      </c>
      <c r="AA87" s="16">
        <v>9.028752000000001E-2</v>
      </c>
      <c r="AB87" s="28">
        <v>81</v>
      </c>
      <c r="AC87" s="96">
        <v>1.6338160000000002E-3</v>
      </c>
      <c r="AD87" s="28"/>
      <c r="AE87" s="96">
        <v>6.3974399999999982E-4</v>
      </c>
      <c r="AF87" s="28">
        <v>2.0439820799999993</v>
      </c>
      <c r="AG87" s="103">
        <v>0.77340008619594303</v>
      </c>
      <c r="AH87" s="96">
        <v>8.2718377126986633E-4</v>
      </c>
      <c r="AI87" s="133">
        <v>-2.5089383563636367E-2</v>
      </c>
      <c r="AJ87" s="28">
        <v>2.2257992191314702</v>
      </c>
      <c r="AK87" s="133">
        <v>-1.0678769799999973E-3</v>
      </c>
      <c r="AL87" s="133">
        <v>-4.9815944479272714E-3</v>
      </c>
      <c r="AM87" s="133">
        <v>9.4785148072726571E-3</v>
      </c>
      <c r="AN87" s="133"/>
      <c r="AO87" s="28">
        <f>Q87*(1/AG87)*$AG$3*$W$5</f>
        <v>7.9101766841870296</v>
      </c>
      <c r="AP87" s="28">
        <f t="shared" si="3"/>
        <v>81</v>
      </c>
      <c r="AQ87" s="28"/>
    </row>
    <row r="88" spans="1:43" s="97" customFormat="1" ht="15" customHeight="1" x14ac:dyDescent="0.2">
      <c r="A88" s="97" t="s">
        <v>208</v>
      </c>
      <c r="B88" s="89">
        <v>1.40002E-5</v>
      </c>
      <c r="C88" s="1">
        <v>1.6056200000000001E-6</v>
      </c>
      <c r="D88" s="89">
        <v>1.48112E-2</v>
      </c>
      <c r="E88" s="1">
        <v>4.6475200000000003E-4</v>
      </c>
      <c r="F88" s="89">
        <v>8.5700500000000004E-5</v>
      </c>
      <c r="G88" s="1">
        <v>5.7023100000000003E-6</v>
      </c>
      <c r="H88" s="89">
        <v>0</v>
      </c>
      <c r="I88">
        <v>0</v>
      </c>
      <c r="J88" s="89">
        <v>1.3907200000000001E-4</v>
      </c>
      <c r="K88" s="1">
        <v>5.9641799999999999E-6</v>
      </c>
      <c r="L88" s="89">
        <v>4.39369E-4</v>
      </c>
      <c r="M88" s="1">
        <v>9.3110999999999997E-6</v>
      </c>
      <c r="N88" s="98">
        <v>100</v>
      </c>
      <c r="O88" s="89">
        <v>2</v>
      </c>
      <c r="P88" s="89">
        <v>2.80004E-5</v>
      </c>
      <c r="Q88" s="89">
        <v>2.96224E-2</v>
      </c>
      <c r="R88" s="89">
        <v>1.7140100000000001E-4</v>
      </c>
      <c r="S88" s="89">
        <v>0</v>
      </c>
      <c r="T88" s="89">
        <v>2.7814400000000003E-4</v>
      </c>
      <c r="U88" s="89">
        <v>8.78738E-4</v>
      </c>
      <c r="V88" s="99">
        <v>0.40186174080000003</v>
      </c>
      <c r="W88" s="99">
        <v>94.643568000000002</v>
      </c>
      <c r="X88" s="104">
        <v>5.7203369740000003E-2</v>
      </c>
      <c r="Y88" s="104">
        <v>0</v>
      </c>
      <c r="Z88" s="104">
        <v>0.18648998912000003</v>
      </c>
      <c r="AA88" s="104">
        <v>0.52724280000000001</v>
      </c>
      <c r="AB88" s="99">
        <v>82</v>
      </c>
      <c r="AC88" s="90">
        <v>1.6338160000000002E-3</v>
      </c>
      <c r="AD88" s="99"/>
      <c r="AE88" s="90">
        <v>2.7988584E-2</v>
      </c>
      <c r="AF88" s="99">
        <v>89.42352588</v>
      </c>
      <c r="AG88" s="99">
        <v>0.77273359767184213</v>
      </c>
      <c r="AH88" s="90">
        <v>3.6220223999999995E-2</v>
      </c>
      <c r="AI88" s="133">
        <v>0.21051419659636364</v>
      </c>
      <c r="AJ88" s="99">
        <v>97.461953553807362</v>
      </c>
      <c r="AK88" s="133">
        <v>-5.6526453999999893E-4</v>
      </c>
      <c r="AL88" s="133">
        <v>-4.9815944479272714E-3</v>
      </c>
      <c r="AM88" s="133">
        <v>-1.3349988232727315E-2</v>
      </c>
      <c r="AN88" s="133"/>
      <c r="AO88" s="99">
        <f>Q88*(1/AG88)*$AG$3*$W$5</f>
        <v>103.15123383706384</v>
      </c>
      <c r="AP88" s="99">
        <f t="shared" si="3"/>
        <v>82</v>
      </c>
      <c r="AQ88" s="99"/>
    </row>
    <row r="89" spans="1:43" s="15" customFormat="1" ht="15" customHeight="1" x14ac:dyDescent="0.2">
      <c r="A89" s="15" t="s">
        <v>209</v>
      </c>
      <c r="B89" s="26">
        <v>1.1658199999999999E-3</v>
      </c>
      <c r="C89" s="1">
        <v>4.4782600000000002E-4</v>
      </c>
      <c r="D89" s="26">
        <v>9.2827699999999992E-3</v>
      </c>
      <c r="E89" s="1">
        <v>6.2171500000000003E-3</v>
      </c>
      <c r="F89" s="26">
        <v>1.84216E-2</v>
      </c>
      <c r="G89" s="1">
        <v>2.14547E-3</v>
      </c>
      <c r="H89" s="26">
        <v>3.4602099999999997E-2</v>
      </c>
      <c r="I89" s="1">
        <v>1.2242500000000001E-3</v>
      </c>
      <c r="J89" s="26">
        <v>9.0512300000000004E-2</v>
      </c>
      <c r="K89" s="1">
        <v>5.2938600000000001E-3</v>
      </c>
      <c r="L89" s="26">
        <v>6.2201899999999997E-2</v>
      </c>
      <c r="M89" s="1">
        <v>2.9318899999999999E-3</v>
      </c>
      <c r="N89" s="103">
        <v>48.7</v>
      </c>
      <c r="O89" s="26">
        <v>0.97400000000000009</v>
      </c>
      <c r="P89" s="26">
        <v>1.13550868E-3</v>
      </c>
      <c r="Q89" s="26">
        <v>9.0414179800000008E-3</v>
      </c>
      <c r="R89" s="26">
        <v>1.7942638400000002E-2</v>
      </c>
      <c r="S89" s="26">
        <v>3.3702445400000003E-2</v>
      </c>
      <c r="T89" s="26">
        <v>8.8158980200000014E-2</v>
      </c>
      <c r="U89" s="26">
        <v>6.0584650600000005E-2</v>
      </c>
      <c r="V89" s="28">
        <v>16.296820575360002</v>
      </c>
      <c r="W89" s="28">
        <v>28.887330446100002</v>
      </c>
      <c r="X89" s="16">
        <v>5.9881761396160007</v>
      </c>
      <c r="Y89" s="16">
        <v>154.60659802795999</v>
      </c>
      <c r="Z89" s="16">
        <v>59.108833044496009</v>
      </c>
      <c r="AA89" s="16">
        <v>36.350790360000005</v>
      </c>
      <c r="AB89" s="28">
        <v>83</v>
      </c>
      <c r="AC89" s="96">
        <v>1.6338160000000002E-3</v>
      </c>
      <c r="AD89" s="28"/>
      <c r="AE89" s="96">
        <v>7.4076019800000011E-3</v>
      </c>
      <c r="AF89" s="28">
        <v>23.667288326100003</v>
      </c>
      <c r="AG89" s="28">
        <v>0.77273359767184213</v>
      </c>
      <c r="AH89" s="96">
        <v>9.5862299792816782E-3</v>
      </c>
      <c r="AI89" s="133">
        <v>16.105473031156365</v>
      </c>
      <c r="AJ89" s="28">
        <v>25.794779761628934</v>
      </c>
      <c r="AK89" s="133">
        <v>5.9304075053360013</v>
      </c>
      <c r="AL89" s="133">
        <v>154.60161643351208</v>
      </c>
      <c r="AM89" s="133">
        <v>58.908993067143285</v>
      </c>
      <c r="AN89" s="133"/>
      <c r="AO89" s="28">
        <f>Q89*(1/AG89)*$AG$3*$W$5</f>
        <v>31.484060044885407</v>
      </c>
      <c r="AP89" s="28">
        <f t="shared" si="3"/>
        <v>83</v>
      </c>
      <c r="AQ89" s="28"/>
    </row>
    <row r="90" spans="1:43" ht="15" customHeight="1" x14ac:dyDescent="0.2">
      <c r="A90" t="s">
        <v>210</v>
      </c>
      <c r="B90" s="59">
        <v>6.8660100000000004E-5</v>
      </c>
      <c r="C90" s="1">
        <v>5.3281900000000002E-6</v>
      </c>
      <c r="D90" s="59">
        <v>1.99074E-3</v>
      </c>
      <c r="E90" s="1">
        <v>3.0024099999999999E-5</v>
      </c>
      <c r="F90" s="59">
        <v>7.4567900000000006E-2</v>
      </c>
      <c r="G90" s="1">
        <v>1.0025699999999999E-3</v>
      </c>
      <c r="H90" s="59">
        <v>8.2375900000000005E-5</v>
      </c>
      <c r="I90" s="1">
        <v>9.0046300000000006E-6</v>
      </c>
      <c r="J90" s="59">
        <v>4.1212900000000001E-4</v>
      </c>
      <c r="K90" s="1">
        <v>1.01526E-4</v>
      </c>
      <c r="L90" s="59">
        <v>0</v>
      </c>
      <c r="M90" s="1">
        <v>7.2284500000000002E-6</v>
      </c>
      <c r="N90" s="150">
        <v>52.58</v>
      </c>
      <c r="O90" s="59">
        <v>1.0515999999999999</v>
      </c>
      <c r="P90" s="59">
        <v>7.220296115999999E-5</v>
      </c>
      <c r="Q90" s="59">
        <v>2.0934621839999996E-3</v>
      </c>
      <c r="R90" s="59">
        <v>7.8415603639999998E-2</v>
      </c>
      <c r="S90" s="59">
        <v>8.6626496439999996E-5</v>
      </c>
      <c r="T90" s="59">
        <v>4.3339485639999994E-4</v>
      </c>
      <c r="U90" s="59">
        <v>0</v>
      </c>
      <c r="V90" s="14">
        <v>1.0362568985683198</v>
      </c>
      <c r="W90" s="14">
        <v>13.052736717239998</v>
      </c>
      <c r="X90" s="151">
        <v>26.170423558813599</v>
      </c>
      <c r="Y90" s="151">
        <v>0.39739038976885593</v>
      </c>
      <c r="Z90" s="151">
        <v>0.29058258331907194</v>
      </c>
      <c r="AA90" s="151">
        <v>0</v>
      </c>
      <c r="AB90" s="14">
        <v>84</v>
      </c>
      <c r="AC90" s="1">
        <v>1.6338160000000002E-3</v>
      </c>
      <c r="AE90" s="1">
        <v>4.5964618399999945E-4</v>
      </c>
      <c r="AF90" s="14">
        <v>2.8658939572399964</v>
      </c>
      <c r="AG90" s="14">
        <v>0.77273359767184213</v>
      </c>
      <c r="AH90" s="1">
        <v>5.9483136929060773E-4</v>
      </c>
      <c r="AI90" s="133">
        <v>0.8449093543646834</v>
      </c>
      <c r="AJ90" s="14">
        <v>3.1235138740277741</v>
      </c>
      <c r="AK90" s="133">
        <v>26.112654924533601</v>
      </c>
      <c r="AL90" s="133">
        <v>0.39240879532092865</v>
      </c>
      <c r="AM90" s="133">
        <v>9.0742605966344633E-2</v>
      </c>
      <c r="AO90" s="14">
        <f>Q90*(1/AG90)*$AG$3*$W$4</f>
        <v>14.226068667800563</v>
      </c>
      <c r="AP90" s="14">
        <f t="shared" si="3"/>
        <v>84</v>
      </c>
    </row>
    <row r="91" spans="1:43" s="83" customFormat="1" ht="15" customHeight="1" x14ac:dyDescent="0.2">
      <c r="A91" s="83" t="s">
        <v>211</v>
      </c>
      <c r="B91" s="58">
        <v>8.5798899999999997E-3</v>
      </c>
      <c r="C91" s="1">
        <v>1.7880700000000001E-4</v>
      </c>
      <c r="D91" s="58">
        <v>1.5751600000000001E-2</v>
      </c>
      <c r="E91" s="1">
        <v>3.1898799999999998E-4</v>
      </c>
      <c r="F91" s="58">
        <v>0.18734000000000001</v>
      </c>
      <c r="G91" s="1">
        <v>8.8254900000000001E-3</v>
      </c>
      <c r="H91" s="58">
        <v>3.2798700000000002E-4</v>
      </c>
      <c r="I91" s="1">
        <v>2.0030400000000001E-5</v>
      </c>
      <c r="J91" s="58">
        <v>2.64986E-3</v>
      </c>
      <c r="K91" s="1">
        <v>7.3286899999999998E-5</v>
      </c>
      <c r="L91" s="58">
        <v>1.8747</v>
      </c>
      <c r="M91" s="1">
        <v>2.9504100000000001E-5</v>
      </c>
      <c r="N91" s="84">
        <v>52.58</v>
      </c>
      <c r="O91" s="58">
        <v>1.0515999999999999</v>
      </c>
      <c r="P91" s="58">
        <v>9.022612323999998E-3</v>
      </c>
      <c r="Q91" s="58">
        <v>1.656438256E-2</v>
      </c>
      <c r="R91" s="58">
        <v>0.19700674399999998</v>
      </c>
      <c r="S91" s="58">
        <v>3.4491112919999997E-4</v>
      </c>
      <c r="T91" s="58">
        <v>2.7865927759999996E-3</v>
      </c>
      <c r="U91" s="58">
        <v>1.9714345199999999</v>
      </c>
      <c r="V91" s="85">
        <v>129.49253207404797</v>
      </c>
      <c r="W91" s="85">
        <v>103.27892526160001</v>
      </c>
      <c r="X91" s="94">
        <v>65.749030742559995</v>
      </c>
      <c r="Y91" s="94">
        <v>1.5822453140920798</v>
      </c>
      <c r="Z91" s="94">
        <v>1.8683547244524799</v>
      </c>
      <c r="AA91" s="94">
        <v>1182.8607119999999</v>
      </c>
      <c r="AB91" s="85">
        <v>85</v>
      </c>
      <c r="AC91" s="82">
        <v>1.6338160000000002E-3</v>
      </c>
      <c r="AD91" s="85"/>
      <c r="AE91" s="82">
        <v>1.4930566560000001E-2</v>
      </c>
      <c r="AF91" s="85">
        <v>93.092082501600004</v>
      </c>
      <c r="AG91" s="85">
        <v>0.77273359767184213</v>
      </c>
      <c r="AH91" s="82">
        <v>1.9321751513049372E-2</v>
      </c>
      <c r="AI91" s="133">
        <v>129.30118452984433</v>
      </c>
      <c r="AJ91" s="85">
        <v>101.46028275795541</v>
      </c>
      <c r="AK91" s="133">
        <v>65.69126210828</v>
      </c>
      <c r="AL91" s="133">
        <v>1.5772637196441526</v>
      </c>
      <c r="AM91" s="133">
        <v>1.6685147470997523</v>
      </c>
      <c r="AN91" s="133"/>
      <c r="AO91" s="85">
        <f>Q91*(1/AG91)*$AG$3*$W$4</f>
        <v>112.56283755172819</v>
      </c>
      <c r="AP91" s="85">
        <f t="shared" si="3"/>
        <v>85</v>
      </c>
      <c r="AQ91" s="85"/>
    </row>
    <row r="92" spans="1:43" s="83" customFormat="1" ht="15" customHeight="1" x14ac:dyDescent="0.2">
      <c r="A92" s="83" t="s">
        <v>212</v>
      </c>
      <c r="B92" s="58">
        <v>1.25774E-3</v>
      </c>
      <c r="C92" s="1">
        <v>6.1648299999999997E-5</v>
      </c>
      <c r="D92" s="58">
        <v>2.5585199999999999E-3</v>
      </c>
      <c r="E92" s="1">
        <v>1.25594E-5</v>
      </c>
      <c r="F92" s="58">
        <v>4.45727E-2</v>
      </c>
      <c r="G92" s="1">
        <v>1.6239100000000001E-4</v>
      </c>
      <c r="H92" s="58">
        <v>1.42688E-4</v>
      </c>
      <c r="I92" s="1">
        <v>6.2395400000000004E-6</v>
      </c>
      <c r="J92" s="58">
        <v>4.2068299999999998E-4</v>
      </c>
      <c r="K92" s="1">
        <v>1.43824E-5</v>
      </c>
      <c r="L92" s="58">
        <v>1.8936599999999999</v>
      </c>
      <c r="M92" s="1">
        <v>4.2316299999999998E-6</v>
      </c>
      <c r="N92" s="84">
        <v>52.58</v>
      </c>
      <c r="O92" s="58">
        <v>1.0515999999999999</v>
      </c>
      <c r="P92" s="58">
        <v>1.3226393839999998E-3</v>
      </c>
      <c r="Q92" s="58">
        <v>2.6905396319999997E-3</v>
      </c>
      <c r="R92" s="58">
        <v>4.6872651319999993E-2</v>
      </c>
      <c r="S92" s="58">
        <v>1.5005070079999997E-4</v>
      </c>
      <c r="T92" s="58">
        <v>4.4239024279999991E-4</v>
      </c>
      <c r="U92" s="58">
        <v>1.9913728559999997</v>
      </c>
      <c r="V92" s="85">
        <v>18.982520439167995</v>
      </c>
      <c r="W92" s="85">
        <v>16.775514605519998</v>
      </c>
      <c r="X92" s="94">
        <v>15.643278651536798</v>
      </c>
      <c r="Y92" s="94">
        <v>0.68834258484991984</v>
      </c>
      <c r="Z92" s="94">
        <v>0.29661380999254394</v>
      </c>
      <c r="AA92" s="94">
        <v>1194.8237135999998</v>
      </c>
      <c r="AB92" s="85">
        <v>86</v>
      </c>
      <c r="AC92" s="82">
        <v>1.6338160000000002E-3</v>
      </c>
      <c r="AD92" s="85"/>
      <c r="AE92" s="82">
        <v>1.0567236319999995E-3</v>
      </c>
      <c r="AF92" s="85">
        <v>6.5886718455199969</v>
      </c>
      <c r="AG92" s="85">
        <v>0.77273359767184213</v>
      </c>
      <c r="AH92" s="82">
        <v>1.367513506833127E-3</v>
      </c>
      <c r="AI92" s="133">
        <v>18.791172894964362</v>
      </c>
      <c r="AJ92" s="85">
        <v>7.180938383609039</v>
      </c>
      <c r="AK92" s="133">
        <v>15.585510017256798</v>
      </c>
      <c r="AL92" s="133">
        <v>0.6833609904019925</v>
      </c>
      <c r="AM92" s="133">
        <v>9.6773832639816607E-2</v>
      </c>
      <c r="AN92" s="133"/>
      <c r="AO92" s="85">
        <f>Q92*(1/AG92)*$AG$3*$W$4</f>
        <v>18.283493177381825</v>
      </c>
      <c r="AP92" s="85">
        <f t="shared" si="3"/>
        <v>86</v>
      </c>
      <c r="AQ92" s="85"/>
    </row>
    <row r="93" spans="1:43" ht="15" customHeight="1" x14ac:dyDescent="0.2">
      <c r="A93" t="s">
        <v>213</v>
      </c>
      <c r="B93" s="59">
        <v>1.17988E-5</v>
      </c>
      <c r="C93" s="1">
        <v>1.47077E-6</v>
      </c>
      <c r="D93" s="59">
        <v>1.6642899999999999E-3</v>
      </c>
      <c r="E93" s="1">
        <v>2.7024400000000002E-5</v>
      </c>
      <c r="F93" s="59">
        <v>3.9223099999999997E-2</v>
      </c>
      <c r="G93" s="1">
        <v>2.5865600000000001E-4</v>
      </c>
      <c r="H93" s="59">
        <v>8.1352800000000005E-5</v>
      </c>
      <c r="I93" s="1">
        <v>3.3545499999999999E-6</v>
      </c>
      <c r="J93" s="59">
        <v>2.46467E-4</v>
      </c>
      <c r="K93" s="1">
        <v>9.9821900000000001E-6</v>
      </c>
      <c r="L93" s="59">
        <v>6.1960300000000003E-2</v>
      </c>
      <c r="M93" s="1">
        <v>2.20024E-6</v>
      </c>
      <c r="N93" s="150">
        <v>52.58</v>
      </c>
      <c r="O93" s="59">
        <v>1.0515999999999999</v>
      </c>
      <c r="P93" s="59">
        <v>1.2407618079999997E-5</v>
      </c>
      <c r="Q93" s="59">
        <v>1.7501673639999996E-3</v>
      </c>
      <c r="R93" s="59">
        <v>4.1247011959999989E-2</v>
      </c>
      <c r="S93" s="59">
        <v>8.5550604479999996E-5</v>
      </c>
      <c r="T93" s="59">
        <v>2.5918469719999997E-4</v>
      </c>
      <c r="U93" s="59">
        <v>6.5157451479999989E-2</v>
      </c>
      <c r="V93" s="14">
        <v>0.17807413468415997</v>
      </c>
      <c r="W93" s="14">
        <v>10.912293514539998</v>
      </c>
      <c r="X93" s="151">
        <v>13.765777771530397</v>
      </c>
      <c r="Y93" s="151">
        <v>0.39245484299155198</v>
      </c>
      <c r="Z93" s="151">
        <v>0.17377815577865599</v>
      </c>
      <c r="AA93" s="151">
        <v>39.094470887999996</v>
      </c>
      <c r="AB93" s="14">
        <v>87</v>
      </c>
      <c r="AC93" s="1">
        <v>1.6338160000000002E-3</v>
      </c>
      <c r="AE93" s="1">
        <v>1.1635136399999941E-4</v>
      </c>
      <c r="AF93" s="14">
        <v>0.7254507545399963</v>
      </c>
      <c r="AG93" s="14">
        <v>0.77273359767184213</v>
      </c>
      <c r="AH93" s="1">
        <v>1.5057112095365432E-4</v>
      </c>
      <c r="AI93" s="133">
        <v>-1.3273409519476401E-2</v>
      </c>
      <c r="AJ93" s="14">
        <v>0.79066271485907591</v>
      </c>
      <c r="AK93" s="133">
        <v>13.708009137250396</v>
      </c>
      <c r="AL93" s="133">
        <v>0.38747324854362469</v>
      </c>
      <c r="AM93" s="133">
        <v>-2.6061821574071355E-2</v>
      </c>
      <c r="AO93" s="14">
        <f>Q93*(1/AG93)*$AG$3*$W$4</f>
        <v>11.893217508631862</v>
      </c>
      <c r="AP93" s="14">
        <f t="shared" si="3"/>
        <v>87</v>
      </c>
    </row>
    <row r="94" spans="1:43" ht="15" customHeight="1" x14ac:dyDescent="0.2">
      <c r="A94" t="s">
        <v>214</v>
      </c>
      <c r="B94" s="59">
        <v>1.6185099999999999E-5</v>
      </c>
      <c r="C94" s="1">
        <v>3.2784700000000001E-6</v>
      </c>
      <c r="D94" s="59">
        <v>1.61743E-3</v>
      </c>
      <c r="E94" s="1">
        <v>2.38327E-5</v>
      </c>
      <c r="F94" s="59">
        <v>5.0160200000000002E-2</v>
      </c>
      <c r="G94" s="1">
        <v>1.71344E-4</v>
      </c>
      <c r="H94" s="59">
        <v>8.1570399999999994E-5</v>
      </c>
      <c r="I94" s="1">
        <v>4.3383399999999999E-6</v>
      </c>
      <c r="J94" s="59">
        <v>2.2955799999999999E-4</v>
      </c>
      <c r="K94" s="1">
        <v>7.54286E-6</v>
      </c>
      <c r="L94" s="59">
        <v>3.25459E-4</v>
      </c>
      <c r="M94" s="1">
        <v>5.6116200000000003E-6</v>
      </c>
      <c r="N94" s="150">
        <v>52.58</v>
      </c>
      <c r="O94" s="59">
        <v>1.0515999999999999</v>
      </c>
      <c r="P94" s="59">
        <v>1.7020251159999997E-5</v>
      </c>
      <c r="Q94" s="59">
        <v>1.7008893879999999E-3</v>
      </c>
      <c r="R94" s="59">
        <v>5.2748466319999993E-2</v>
      </c>
      <c r="S94" s="59">
        <v>8.5779432639999977E-5</v>
      </c>
      <c r="T94" s="59">
        <v>2.4140319279999996E-4</v>
      </c>
      <c r="U94" s="59">
        <v>3.4225268439999997E-4</v>
      </c>
      <c r="V94" s="14">
        <v>0.24427464464831997</v>
      </c>
      <c r="W94" s="14">
        <v>10.60504533418</v>
      </c>
      <c r="X94" s="151">
        <v>17.604273149636796</v>
      </c>
      <c r="Y94" s="151">
        <v>0.39350456929273586</v>
      </c>
      <c r="Z94" s="151">
        <v>0.16185601270854397</v>
      </c>
      <c r="AA94" s="151">
        <v>0.20535161063999999</v>
      </c>
      <c r="AB94" s="14">
        <v>88</v>
      </c>
      <c r="AC94" s="1">
        <v>1.6338160000000002E-3</v>
      </c>
      <c r="AE94" s="1">
        <v>6.707338799999971E-5</v>
      </c>
      <c r="AF94" s="14">
        <v>0.41820257417999818</v>
      </c>
      <c r="AG94" s="14">
        <v>0.77273359767184213</v>
      </c>
      <c r="AH94" s="1">
        <v>8.6800144580336793E-5</v>
      </c>
      <c r="AI94" s="133">
        <v>5.2927100444683593E-2</v>
      </c>
      <c r="AJ94" s="14">
        <v>0.45579549072476871</v>
      </c>
      <c r="AK94" s="133">
        <v>17.546504515356798</v>
      </c>
      <c r="AL94" s="133">
        <v>0.38852297484480858</v>
      </c>
      <c r="AM94" s="133">
        <v>-3.7983964644183361E-2</v>
      </c>
      <c r="AO94" s="14">
        <f>Q94*(1/AG94)*$AG$3*$W$4</f>
        <v>11.558350284497557</v>
      </c>
      <c r="AP94" s="14">
        <f t="shared" si="3"/>
        <v>88</v>
      </c>
    </row>
    <row r="95" spans="1:43" s="83" customFormat="1" ht="15" customHeight="1" x14ac:dyDescent="0.2">
      <c r="A95" s="83" t="s">
        <v>215</v>
      </c>
      <c r="B95" s="58">
        <v>1.03851E-2</v>
      </c>
      <c r="C95" s="1">
        <v>5.4651799999999996E-4</v>
      </c>
      <c r="D95" s="58">
        <v>1.7020199999999999E-2</v>
      </c>
      <c r="E95" s="1">
        <v>3.3725900000000002E-4</v>
      </c>
      <c r="F95" s="58">
        <v>0.37270999999999999</v>
      </c>
      <c r="G95" s="1">
        <v>2.8299200000000001E-3</v>
      </c>
      <c r="H95" s="58">
        <v>1.73895E-4</v>
      </c>
      <c r="I95" s="1">
        <v>1.0649099999999999E-5</v>
      </c>
      <c r="J95" s="58">
        <v>2.90625E-3</v>
      </c>
      <c r="K95" s="1">
        <v>9.9781199999999999E-5</v>
      </c>
      <c r="L95" s="58">
        <v>8.8434200000000001</v>
      </c>
      <c r="M95" s="1">
        <v>2.0942500000000001E-4</v>
      </c>
      <c r="N95" s="84">
        <v>55</v>
      </c>
      <c r="O95" s="58">
        <v>1.1000000000000001</v>
      </c>
      <c r="P95" s="58">
        <v>1.1423610000000001E-2</v>
      </c>
      <c r="Q95" s="58">
        <v>1.8722220000000001E-2</v>
      </c>
      <c r="R95" s="58">
        <v>0.40998100000000004</v>
      </c>
      <c r="S95" s="58">
        <v>1.9128450000000001E-4</v>
      </c>
      <c r="T95" s="58">
        <v>3.1968750000000001E-3</v>
      </c>
      <c r="U95" s="58">
        <v>9.7277620000000002</v>
      </c>
      <c r="V95" s="85">
        <v>163.95165072</v>
      </c>
      <c r="W95" s="85">
        <v>59.817492900000005</v>
      </c>
      <c r="X95" s="94">
        <v>136.82705894000003</v>
      </c>
      <c r="Y95" s="94">
        <v>0.8774985153</v>
      </c>
      <c r="Z95" s="94">
        <v>2.1434407499999999</v>
      </c>
      <c r="AA95" s="94">
        <v>5836.6572000000006</v>
      </c>
      <c r="AB95" s="85">
        <v>89</v>
      </c>
      <c r="AC95" s="82">
        <v>1.6338160000000002E-3</v>
      </c>
      <c r="AD95" s="85"/>
      <c r="AE95" s="82">
        <v>1.7088404000000001E-2</v>
      </c>
      <c r="AF95" s="85">
        <v>54.597450780000003</v>
      </c>
      <c r="AG95" s="85">
        <v>0.77273359767184213</v>
      </c>
      <c r="AH95" s="82">
        <v>2.2114224166627935E-2</v>
      </c>
      <c r="AI95" s="133">
        <v>163.76030317579637</v>
      </c>
      <c r="AJ95" s="85">
        <v>59.505305340087801</v>
      </c>
      <c r="AK95" s="133">
        <v>136.76929030572001</v>
      </c>
      <c r="AL95" s="133">
        <v>0.87251692085207266</v>
      </c>
      <c r="AM95" s="133">
        <v>1.9436007726472726</v>
      </c>
      <c r="AN95" s="133"/>
      <c r="AO95" s="85">
        <f>Q95*(1/AG95)*$AG$3*$W$5</f>
        <v>65.194585623344253</v>
      </c>
      <c r="AP95" s="85">
        <f t="shared" si="3"/>
        <v>89</v>
      </c>
      <c r="AQ95" s="85"/>
    </row>
    <row r="96" spans="1:43" s="83" customFormat="1" ht="15" customHeight="1" x14ac:dyDescent="0.2">
      <c r="A96" s="83" t="s">
        <v>216</v>
      </c>
      <c r="B96" s="58">
        <v>3.4486500000000003E-4</v>
      </c>
      <c r="C96" s="1">
        <v>3.3516200000000003E-5</v>
      </c>
      <c r="D96" s="58">
        <v>2.6201599999999999E-3</v>
      </c>
      <c r="E96" s="1">
        <v>1.3531900000000001E-4</v>
      </c>
      <c r="F96" s="58">
        <v>0.30789</v>
      </c>
      <c r="G96" s="1">
        <v>1.6798399999999999E-3</v>
      </c>
      <c r="H96" s="58">
        <v>1.24244E-4</v>
      </c>
      <c r="I96" s="1">
        <v>3.5820099999999999E-5</v>
      </c>
      <c r="J96" s="58">
        <v>8.63444E-4</v>
      </c>
      <c r="K96" s="1">
        <v>2.3306400000000001E-5</v>
      </c>
      <c r="L96" s="58">
        <v>2.1132499999999999E-2</v>
      </c>
      <c r="M96" s="1">
        <v>2.8232099999999998E-4</v>
      </c>
      <c r="N96" s="84">
        <v>55</v>
      </c>
      <c r="O96" s="58">
        <v>1.1000000000000001</v>
      </c>
      <c r="P96" s="58">
        <v>3.7935150000000006E-4</v>
      </c>
      <c r="Q96" s="58">
        <v>2.8821760000000002E-3</v>
      </c>
      <c r="R96" s="58">
        <v>0.33867900000000001</v>
      </c>
      <c r="S96" s="58">
        <v>1.366684E-4</v>
      </c>
      <c r="T96" s="58">
        <v>9.4978840000000005E-4</v>
      </c>
      <c r="U96" s="58">
        <v>2.3245749999999999E-2</v>
      </c>
      <c r="V96" s="85">
        <v>5.4444527280000008</v>
      </c>
      <c r="W96" s="85">
        <v>9.2085523200000008</v>
      </c>
      <c r="X96" s="94">
        <v>113.03072946</v>
      </c>
      <c r="Y96" s="94">
        <v>0.62695261815999992</v>
      </c>
      <c r="Z96" s="94">
        <v>0.63681412643200008</v>
      </c>
      <c r="AA96" s="94">
        <v>13.94745</v>
      </c>
      <c r="AB96" s="85">
        <v>90</v>
      </c>
      <c r="AC96" s="82">
        <v>1.6338160000000002E-3</v>
      </c>
      <c r="AD96" s="85"/>
      <c r="AE96" s="82">
        <v>1.24836E-3</v>
      </c>
      <c r="AF96" s="85">
        <v>3.9885101999999999</v>
      </c>
      <c r="AG96" s="85">
        <v>0.77273359767184213</v>
      </c>
      <c r="AH96" s="82">
        <v>1.6155114825616042E-3</v>
      </c>
      <c r="AI96" s="133">
        <v>5.2531051837963645</v>
      </c>
      <c r="AJ96" s="85">
        <v>4.3470439354284931</v>
      </c>
      <c r="AK96" s="133">
        <v>112.97296082572001</v>
      </c>
      <c r="AL96" s="133">
        <v>0.62197102371207269</v>
      </c>
      <c r="AM96" s="133">
        <v>0.43697414907927273</v>
      </c>
      <c r="AN96" s="133"/>
      <c r="AO96" s="85">
        <f>Q96*(1/AG96)*$AG$3*$W$5</f>
        <v>10.036324218684957</v>
      </c>
      <c r="AP96" s="85">
        <f t="shared" si="3"/>
        <v>90</v>
      </c>
      <c r="AQ96" s="85"/>
    </row>
    <row r="97" spans="1:43" s="83" customFormat="1" ht="15" customHeight="1" x14ac:dyDescent="0.2">
      <c r="A97" s="83" t="s">
        <v>217</v>
      </c>
      <c r="B97" s="58">
        <v>8.0249499999999994E-3</v>
      </c>
      <c r="C97" s="1">
        <v>5.6930499999999998E-4</v>
      </c>
      <c r="D97" s="58">
        <v>9.6168599999999996E-3</v>
      </c>
      <c r="E97" s="1">
        <v>2.5369500000000002E-4</v>
      </c>
      <c r="F97" s="58">
        <v>0.21218000000000001</v>
      </c>
      <c r="G97" s="1">
        <v>1.0607699999999999E-3</v>
      </c>
      <c r="H97" s="58">
        <v>2.08607E-4</v>
      </c>
      <c r="I97" s="1">
        <v>8.8414399999999992E-6</v>
      </c>
      <c r="J97" s="58">
        <v>8.5079899999999996E-4</v>
      </c>
      <c r="K97" s="1">
        <v>2.1081300000000001E-5</v>
      </c>
      <c r="L97" s="58">
        <v>3.17333</v>
      </c>
      <c r="M97" s="1">
        <v>1.1028300000000001E-5</v>
      </c>
      <c r="N97" s="84">
        <v>55</v>
      </c>
      <c r="O97" s="58">
        <v>1.1000000000000001</v>
      </c>
      <c r="P97" s="58">
        <v>8.8274449999999997E-3</v>
      </c>
      <c r="Q97" s="58">
        <v>1.0578546000000001E-2</v>
      </c>
      <c r="R97" s="58">
        <v>0.23339800000000002</v>
      </c>
      <c r="S97" s="58">
        <v>2.2946770000000001E-4</v>
      </c>
      <c r="T97" s="58">
        <v>9.358789E-4</v>
      </c>
      <c r="U97" s="58">
        <v>3.4906630000000001</v>
      </c>
      <c r="V97" s="85">
        <v>126.69149064</v>
      </c>
      <c r="W97" s="85">
        <v>33.798454470000003</v>
      </c>
      <c r="X97" s="94">
        <v>77.894248520000005</v>
      </c>
      <c r="Y97" s="94">
        <v>1.05266012698</v>
      </c>
      <c r="Z97" s="94">
        <v>0.62748808487200003</v>
      </c>
      <c r="AA97" s="94">
        <v>2094.3978000000002</v>
      </c>
      <c r="AB97" s="85">
        <v>91</v>
      </c>
      <c r="AC97" s="82">
        <v>1.6338160000000002E-3</v>
      </c>
      <c r="AD97" s="85"/>
      <c r="AE97" s="82">
        <v>8.9447300000000014E-3</v>
      </c>
      <c r="AF97" s="85">
        <v>28.578412350000004</v>
      </c>
      <c r="AG97" s="85">
        <v>0.77273359767184213</v>
      </c>
      <c r="AH97" s="82">
        <v>1.1575438193640665E-2</v>
      </c>
      <c r="AI97" s="133">
        <v>126.50014309579635</v>
      </c>
      <c r="AJ97" s="85">
        <v>31.147372793541372</v>
      </c>
      <c r="AK97" s="133">
        <v>77.83647988572001</v>
      </c>
      <c r="AL97" s="133">
        <v>1.0476785325320728</v>
      </c>
      <c r="AM97" s="133">
        <v>0.42764810751927268</v>
      </c>
      <c r="AN97" s="133"/>
      <c r="AO97" s="85">
        <f>Q97*(1/AG97)*$AG$3*$W$5</f>
        <v>36.836653076797838</v>
      </c>
      <c r="AP97" s="85">
        <f t="shared" si="3"/>
        <v>91</v>
      </c>
      <c r="AQ97" s="85"/>
    </row>
    <row r="98" spans="1:43" s="15" customFormat="1" ht="15" customHeight="1" x14ac:dyDescent="0.2">
      <c r="A98" s="15" t="s">
        <v>218</v>
      </c>
      <c r="B98" s="26">
        <v>2.43184E-2</v>
      </c>
      <c r="C98" s="1">
        <v>2.1238400000000001E-3</v>
      </c>
      <c r="D98" s="26">
        <v>3.9836999999999997E-2</v>
      </c>
      <c r="E98" s="1">
        <v>2.0671999999999999E-3</v>
      </c>
      <c r="F98" s="26">
        <v>0.10845</v>
      </c>
      <c r="G98" s="1">
        <v>1.7702E-3</v>
      </c>
      <c r="H98" s="26">
        <v>1.8232999999999999E-3</v>
      </c>
      <c r="I98" s="1">
        <v>2.8365999999999998E-4</v>
      </c>
      <c r="J98" s="26">
        <v>4.5649599999999999E-3</v>
      </c>
      <c r="K98" s="1">
        <v>6.2135700000000001E-4</v>
      </c>
      <c r="L98" s="26">
        <v>2.0523799999999999</v>
      </c>
      <c r="M98" s="1">
        <v>7.2920299999999999E-4</v>
      </c>
      <c r="N98" s="103">
        <v>48.7</v>
      </c>
      <c r="O98" s="26">
        <v>0.97400000000000009</v>
      </c>
      <c r="P98" s="26">
        <v>2.3686121600000002E-2</v>
      </c>
      <c r="Q98" s="26">
        <v>3.8801238000000002E-2</v>
      </c>
      <c r="R98" s="26">
        <v>0.10563030000000001</v>
      </c>
      <c r="S98" s="26">
        <v>1.7758942000000002E-3</v>
      </c>
      <c r="T98" s="26">
        <v>4.4462710400000006E-3</v>
      </c>
      <c r="U98" s="26">
        <v>1.9990181200000001</v>
      </c>
      <c r="V98" s="28">
        <v>339.94321720320005</v>
      </c>
      <c r="W98" s="28">
        <v>123.96995541000001</v>
      </c>
      <c r="X98" s="16">
        <v>35.253056322000006</v>
      </c>
      <c r="Y98" s="16">
        <v>8.1467370530800007</v>
      </c>
      <c r="Z98" s="16">
        <v>2.9811358068992004</v>
      </c>
      <c r="AA98" s="16">
        <v>1199.4108720000002</v>
      </c>
      <c r="AB98" s="28">
        <v>92</v>
      </c>
      <c r="AC98" s="96">
        <v>1.6338160000000002E-3</v>
      </c>
      <c r="AD98" s="28"/>
      <c r="AE98" s="96">
        <v>3.7167421999999999E-2</v>
      </c>
      <c r="AF98" s="28">
        <v>118.74991328999999</v>
      </c>
      <c r="AG98" s="28">
        <v>0.77273359767184213</v>
      </c>
      <c r="AH98" s="96">
        <v>4.8098623007956663E-2</v>
      </c>
      <c r="AI98" s="133">
        <v>339.75186965899638</v>
      </c>
      <c r="AJ98" s="28">
        <v>129.42453811449548</v>
      </c>
      <c r="AK98" s="133">
        <v>35.195287687720004</v>
      </c>
      <c r="AL98" s="133">
        <v>8.1417554586320726</v>
      </c>
      <c r="AM98" s="133">
        <v>2.7812958295464729</v>
      </c>
      <c r="AN98" s="133"/>
      <c r="AO98" s="28">
        <f>Q98*(1/AG98)*$AG$3*$W$5</f>
        <v>135.11381839775194</v>
      </c>
      <c r="AP98" s="28">
        <f t="shared" si="3"/>
        <v>92</v>
      </c>
      <c r="AQ98" s="28"/>
    </row>
    <row r="99" spans="1:43" s="83" customFormat="1" ht="15" customHeight="1" x14ac:dyDescent="0.2">
      <c r="A99" s="83" t="s">
        <v>219</v>
      </c>
      <c r="B99" s="58">
        <v>7.7673400000000002E-3</v>
      </c>
      <c r="C99" s="1">
        <v>3.2706899999999998E-4</v>
      </c>
      <c r="D99" s="58">
        <v>9.8867299999999998E-3</v>
      </c>
      <c r="E99" s="1">
        <v>3.2149000000000001E-4</v>
      </c>
      <c r="F99" s="58">
        <v>1.0882899999999999E-2</v>
      </c>
      <c r="G99" s="1">
        <v>7.5926800000000006E-5</v>
      </c>
      <c r="H99" s="58">
        <v>1.49136E-3</v>
      </c>
      <c r="I99" s="1">
        <v>2.87835E-5</v>
      </c>
      <c r="J99" s="58">
        <v>1.8333100000000001E-3</v>
      </c>
      <c r="K99" s="1">
        <v>7.5131199999999997E-5</v>
      </c>
      <c r="L99" s="58">
        <v>2.1130399999999998</v>
      </c>
      <c r="M99" s="1">
        <v>1.8751100000000001E-5</v>
      </c>
      <c r="N99" s="84">
        <v>52.58</v>
      </c>
      <c r="O99" s="58">
        <v>1.0515999999999999</v>
      </c>
      <c r="P99" s="58">
        <v>8.1681347439999993E-3</v>
      </c>
      <c r="Q99" s="58">
        <v>1.0396885267999999E-2</v>
      </c>
      <c r="R99" s="58">
        <v>1.1444457639999997E-2</v>
      </c>
      <c r="S99" s="58">
        <v>1.5683141759999999E-3</v>
      </c>
      <c r="T99" s="58">
        <v>1.927908796E-3</v>
      </c>
      <c r="U99" s="58">
        <v>2.2220728639999994</v>
      </c>
      <c r="V99" s="85">
        <v>117.22906984588799</v>
      </c>
      <c r="W99" s="85">
        <v>64.824579645979995</v>
      </c>
      <c r="X99" s="94">
        <v>3.819473292773599</v>
      </c>
      <c r="Y99" s="94">
        <v>7.1944844509823991</v>
      </c>
      <c r="Z99" s="94">
        <v>1.2926242895420801</v>
      </c>
      <c r="AA99" s="94">
        <v>1333.2437183999996</v>
      </c>
      <c r="AB99" s="85">
        <v>93</v>
      </c>
      <c r="AC99" s="82">
        <v>1.6338160000000002E-3</v>
      </c>
      <c r="AD99" s="85"/>
      <c r="AE99" s="82">
        <v>8.763069267999999E-3</v>
      </c>
      <c r="AF99" s="85">
        <v>54.637736885979997</v>
      </c>
      <c r="AG99" s="85">
        <v>0.77273359767184213</v>
      </c>
      <c r="AH99" s="82">
        <v>1.1340349758832958E-2</v>
      </c>
      <c r="AI99" s="133">
        <v>117.03772230168434</v>
      </c>
      <c r="AJ99" s="85">
        <v>59.549212830328734</v>
      </c>
      <c r="AK99" s="133">
        <v>3.7617046584935996</v>
      </c>
      <c r="AL99" s="133">
        <v>7.1895028565344719</v>
      </c>
      <c r="AM99" s="133">
        <v>1.0927843121893526</v>
      </c>
      <c r="AN99" s="133"/>
      <c r="AO99" s="85">
        <f>Q99*(1/AG99)*$AG$3*$W$4</f>
        <v>70.651767624101524</v>
      </c>
      <c r="AP99" s="85">
        <f t="shared" si="3"/>
        <v>93</v>
      </c>
      <c r="AQ99" s="85" t="s">
        <v>221</v>
      </c>
    </row>
    <row r="100" spans="1:43" s="15" customFormat="1" ht="15" customHeight="1" x14ac:dyDescent="0.2">
      <c r="A100" s="15" t="s">
        <v>220</v>
      </c>
      <c r="B100" s="26">
        <v>1.8856E-5</v>
      </c>
      <c r="C100" s="1">
        <v>4.2125800000000004E-6</v>
      </c>
      <c r="D100" s="26">
        <v>1.1142299999999999E-3</v>
      </c>
      <c r="E100" s="1">
        <v>1.3302000000000001E-5</v>
      </c>
      <c r="F100" s="26">
        <v>8.1080100000000006E-3</v>
      </c>
      <c r="G100" s="1">
        <v>5.5722600000000001E-5</v>
      </c>
      <c r="H100" s="26">
        <v>7.14516E-4</v>
      </c>
      <c r="I100" s="1">
        <v>1.3724600000000001E-5</v>
      </c>
      <c r="J100" s="26">
        <v>1.12133E-3</v>
      </c>
      <c r="K100" s="1">
        <v>7.03526E-4</v>
      </c>
      <c r="L100" s="26">
        <v>4.0420399999999997E-5</v>
      </c>
      <c r="M100" s="1">
        <v>4.13955E-6</v>
      </c>
      <c r="N100" s="103">
        <v>52.58</v>
      </c>
      <c r="O100" s="26">
        <v>1.0515999999999999</v>
      </c>
      <c r="P100" s="26">
        <v>1.9828969599999998E-5</v>
      </c>
      <c r="Q100" s="26">
        <v>1.1717242679999997E-3</v>
      </c>
      <c r="R100" s="26">
        <v>8.526383315999999E-3</v>
      </c>
      <c r="S100" s="26">
        <v>7.5138502559999991E-4</v>
      </c>
      <c r="T100" s="26">
        <v>1.179190628E-3</v>
      </c>
      <c r="U100" s="26">
        <v>4.250609263999999E-5</v>
      </c>
      <c r="V100" s="28">
        <v>0.28458537169919995</v>
      </c>
      <c r="W100" s="28">
        <v>7.3057008109799977</v>
      </c>
      <c r="X100" s="16">
        <v>2.8455951678818399</v>
      </c>
      <c r="Y100" s="16">
        <v>3.4469036664374393</v>
      </c>
      <c r="Z100" s="16">
        <v>0.79062373226144</v>
      </c>
      <c r="AA100" s="16">
        <v>2.5503655583999994E-2</v>
      </c>
      <c r="AB100" s="28">
        <v>94</v>
      </c>
      <c r="AC100" s="96">
        <v>1.6338160000000002E-3</v>
      </c>
      <c r="AD100" s="28"/>
      <c r="AE100" s="96">
        <v>-4.6209173200000052E-4</v>
      </c>
      <c r="AF100" s="28">
        <v>-2.8811419490200034</v>
      </c>
      <c r="AG100" s="28">
        <v>0.77273359767184213</v>
      </c>
      <c r="AH100" s="96">
        <v>-5.9799617020953922E-4</v>
      </c>
      <c r="AI100" s="133">
        <v>9.3237827495563599E-2</v>
      </c>
      <c r="AJ100" s="28">
        <v>-3.1401325328429732</v>
      </c>
      <c r="AK100" s="133">
        <v>2.78782653360184</v>
      </c>
      <c r="AL100" s="133">
        <v>3.4419220719895121</v>
      </c>
      <c r="AM100" s="133">
        <v>0.59078375490871271</v>
      </c>
      <c r="AN100" s="133"/>
      <c r="AO100" s="28">
        <f>Q100*(1/AG100)*$AG$3*$W$4</f>
        <v>7.9624222609298148</v>
      </c>
      <c r="AP100" s="28">
        <f t="shared" si="3"/>
        <v>94</v>
      </c>
      <c r="AQ100" s="28" t="s">
        <v>222</v>
      </c>
    </row>
    <row r="101" spans="1:43" s="15" customFormat="1" ht="15" customHeight="1" x14ac:dyDescent="0.2">
      <c r="A101" s="15" t="s">
        <v>223</v>
      </c>
      <c r="B101" s="26">
        <v>1.2693399999999999E-4</v>
      </c>
      <c r="C101" s="1">
        <v>8.6809599999999993E-6</v>
      </c>
      <c r="D101" s="26">
        <v>1.3465700000000001E-3</v>
      </c>
      <c r="E101" s="1">
        <v>3.31349E-5</v>
      </c>
      <c r="F101" s="26">
        <v>1.11494E-2</v>
      </c>
      <c r="G101" s="1">
        <v>1.43218E-4</v>
      </c>
      <c r="H101" s="26">
        <v>2.4372700000000001E-3</v>
      </c>
      <c r="I101" s="1">
        <v>3.1338599999999998E-5</v>
      </c>
      <c r="J101" s="26">
        <v>4.4643699999999999E-4</v>
      </c>
      <c r="K101" s="1">
        <v>1.4733799999999999E-5</v>
      </c>
      <c r="L101" s="26">
        <v>3.5377899999999999E-5</v>
      </c>
      <c r="M101" s="1">
        <v>3.50626E-6</v>
      </c>
      <c r="N101" s="103">
        <v>52.58</v>
      </c>
      <c r="O101" s="26">
        <v>1.0515999999999999</v>
      </c>
      <c r="P101" s="26">
        <v>1.3348379439999996E-4</v>
      </c>
      <c r="Q101" s="26">
        <v>1.416053012E-3</v>
      </c>
      <c r="R101" s="26">
        <v>1.172470904E-2</v>
      </c>
      <c r="S101" s="26">
        <v>2.5630331319999996E-3</v>
      </c>
      <c r="T101" s="26">
        <v>4.6947314919999994E-4</v>
      </c>
      <c r="U101" s="26">
        <v>3.7203399639999996E-5</v>
      </c>
      <c r="V101" s="28">
        <v>1.9157594172287995</v>
      </c>
      <c r="W101" s="28">
        <v>8.8290905298200002</v>
      </c>
      <c r="X101" s="16">
        <v>3.9130043950096001</v>
      </c>
      <c r="Y101" s="16">
        <v>11.757658189736798</v>
      </c>
      <c r="Z101" s="16">
        <v>0.31477235707561596</v>
      </c>
      <c r="AA101" s="16">
        <v>2.2322039783999999E-2</v>
      </c>
      <c r="AB101" s="28">
        <v>95</v>
      </c>
      <c r="AC101" s="96">
        <v>1.6338160000000002E-3</v>
      </c>
      <c r="AD101" s="28"/>
      <c r="AE101" s="96">
        <v>-2.1776298800000021E-4</v>
      </c>
      <c r="AF101" s="28">
        <v>-1.3577522301800014</v>
      </c>
      <c r="AG101" s="28">
        <v>0.77273359767184213</v>
      </c>
      <c r="AH101" s="96">
        <v>-2.8180861898084302E-4</v>
      </c>
      <c r="AI101" s="133">
        <v>1.724411873025163</v>
      </c>
      <c r="AJ101" s="28">
        <v>-1.4798028090835738</v>
      </c>
      <c r="AK101" s="133">
        <v>3.8552357607296002</v>
      </c>
      <c r="AL101" s="133">
        <v>11.75267659528887</v>
      </c>
      <c r="AM101" s="133">
        <v>0.11493237972288863</v>
      </c>
      <c r="AN101" s="133"/>
      <c r="AO101" s="28">
        <f>Q101*(1/AG101)*$AG$3*$W$4</f>
        <v>9.6227519846892129</v>
      </c>
      <c r="AP101" s="28">
        <f t="shared" si="3"/>
        <v>95</v>
      </c>
      <c r="AQ101" s="28" t="s">
        <v>222</v>
      </c>
    </row>
    <row r="102" spans="1:43" s="15" customFormat="1" ht="15" customHeight="1" x14ac:dyDescent="0.2">
      <c r="A102" s="15" t="s">
        <v>224</v>
      </c>
      <c r="B102" s="26">
        <v>1.4210699999999999E-5</v>
      </c>
      <c r="C102" s="1">
        <v>4.1739E-6</v>
      </c>
      <c r="D102" s="26">
        <v>1.2103699999999999E-3</v>
      </c>
      <c r="E102" s="1">
        <v>3.8958200000000003E-5</v>
      </c>
      <c r="F102" s="26">
        <v>2.6742900000000002E-3</v>
      </c>
      <c r="G102" s="1">
        <v>9.8497899999999998E-5</v>
      </c>
      <c r="H102" s="26">
        <v>7.5519599999999999E-3</v>
      </c>
      <c r="I102" s="1">
        <v>1.82645E-4</v>
      </c>
      <c r="J102" s="26">
        <v>5.8277299999999997E-3</v>
      </c>
      <c r="K102" s="1">
        <v>3.0559800000000002E-4</v>
      </c>
      <c r="L102" s="26">
        <v>6.1445900000000001E-5</v>
      </c>
      <c r="M102" s="1">
        <v>1.2214E-5</v>
      </c>
      <c r="N102" s="103">
        <v>55</v>
      </c>
      <c r="O102" s="26">
        <v>1.1000000000000001</v>
      </c>
      <c r="P102" s="26">
        <v>1.563177E-5</v>
      </c>
      <c r="Q102" s="26">
        <v>1.3314069999999999E-3</v>
      </c>
      <c r="R102" s="26">
        <v>2.9417190000000006E-3</v>
      </c>
      <c r="S102" s="26">
        <v>8.3071560000000013E-3</v>
      </c>
      <c r="T102" s="26">
        <v>6.4105030000000006E-3</v>
      </c>
      <c r="U102" s="26">
        <v>6.7590490000000002E-5</v>
      </c>
      <c r="V102" s="28">
        <v>0.22434716303999999</v>
      </c>
      <c r="W102" s="28">
        <v>8.3013226449999991</v>
      </c>
      <c r="X102" s="16">
        <v>0.98176929906000021</v>
      </c>
      <c r="Y102" s="16">
        <v>38.108247434400006</v>
      </c>
      <c r="Z102" s="16">
        <v>4.2981140514400007</v>
      </c>
      <c r="AA102" s="16">
        <v>4.0554294000000005E-2</v>
      </c>
      <c r="AB102" s="28">
        <v>96</v>
      </c>
      <c r="AC102" s="96">
        <v>1.6338160000000002E-3</v>
      </c>
      <c r="AD102" s="28"/>
      <c r="AE102" s="96">
        <v>-3.0240900000000023E-4</v>
      </c>
      <c r="AF102" s="28">
        <v>-1.8855201150000014</v>
      </c>
      <c r="AG102" s="28">
        <v>0.77273359767184213</v>
      </c>
      <c r="AH102" s="96">
        <v>-3.9134962024574044E-4</v>
      </c>
      <c r="AI102" s="133">
        <v>3.2999618836363633E-2</v>
      </c>
      <c r="AJ102" s="28">
        <v>-2.0550126162493432</v>
      </c>
      <c r="AK102" s="133">
        <v>0.9240006647800002</v>
      </c>
      <c r="AL102" s="133">
        <v>38.103265839952073</v>
      </c>
      <c r="AM102" s="133">
        <v>4.0982740740872732</v>
      </c>
      <c r="AN102" s="133"/>
      <c r="AO102" s="28">
        <f>Q102*(1/AG102)*$AG$3*$W$4</f>
        <v>9.0475421775234448</v>
      </c>
      <c r="AP102" s="28">
        <f t="shared" si="3"/>
        <v>96</v>
      </c>
      <c r="AQ102" s="28" t="s">
        <v>222</v>
      </c>
    </row>
    <row r="103" spans="1:43" s="15" customFormat="1" ht="15" customHeight="1" x14ac:dyDescent="0.2">
      <c r="A103" s="15" t="s">
        <v>225</v>
      </c>
      <c r="B103" s="26">
        <v>4.5401300000000004E-6</v>
      </c>
      <c r="C103" s="1">
        <v>1.7516600000000001E-6</v>
      </c>
      <c r="D103" s="26">
        <v>1.1029499999999999E-3</v>
      </c>
      <c r="E103" s="1">
        <v>4.3063799999999999E-5</v>
      </c>
      <c r="F103" s="26">
        <v>8.9176499999999996E-5</v>
      </c>
      <c r="G103" s="1">
        <v>5.6142299999999999E-6</v>
      </c>
      <c r="H103" s="26">
        <v>6.5901800000000003E-7</v>
      </c>
      <c r="I103" s="1">
        <v>4.5179299999999997E-7</v>
      </c>
      <c r="J103" s="26">
        <v>1.3373200000000001E-4</v>
      </c>
      <c r="K103" s="1">
        <v>1.08018E-5</v>
      </c>
      <c r="L103" s="26">
        <v>0.81864000000000003</v>
      </c>
      <c r="M103" s="1">
        <v>5.9138000000000003E-2</v>
      </c>
      <c r="N103" s="103">
        <v>100</v>
      </c>
      <c r="O103" s="26">
        <v>2</v>
      </c>
      <c r="P103" s="26">
        <v>9.0802600000000007E-6</v>
      </c>
      <c r="Q103" s="26">
        <v>2.2058999999999998E-3</v>
      </c>
      <c r="R103" s="26">
        <v>1.7835299999999999E-4</v>
      </c>
      <c r="S103" s="26">
        <v>1.3180360000000001E-6</v>
      </c>
      <c r="T103" s="26">
        <v>2.6746400000000003E-4</v>
      </c>
      <c r="U103" s="26">
        <v>1.6372800000000001</v>
      </c>
      <c r="V103" s="28">
        <v>0.13031989152000001</v>
      </c>
      <c r="W103" s="28">
        <v>7.0478504999999991</v>
      </c>
      <c r="X103" s="16">
        <v>5.9523530219999995E-2</v>
      </c>
      <c r="Y103" s="16">
        <v>6.0463583463999998E-3</v>
      </c>
      <c r="Z103" s="16">
        <v>0.17932926272000002</v>
      </c>
      <c r="AA103" s="16">
        <v>982.36800000000005</v>
      </c>
      <c r="AB103" s="28">
        <v>97</v>
      </c>
      <c r="AC103" s="96">
        <v>1.6338160000000002E-3</v>
      </c>
      <c r="AD103" s="28"/>
      <c r="AE103" s="96">
        <v>5.7208399999999961E-4</v>
      </c>
      <c r="AF103" s="28">
        <v>1.8278083799999987</v>
      </c>
      <c r="AG103" s="28">
        <v>0.77273359767184213</v>
      </c>
      <c r="AH103" s="96">
        <v>7.4033794016931987E-4</v>
      </c>
      <c r="AI103" s="133">
        <v>-6.1027652683636351E-2</v>
      </c>
      <c r="AJ103" s="28">
        <v>1.9921130785636132</v>
      </c>
      <c r="AK103" s="133">
        <v>1.7548959399999956E-3</v>
      </c>
      <c r="AL103" s="133">
        <v>1.0647638984727285E-3</v>
      </c>
      <c r="AM103" s="133">
        <v>-2.0510714632727314E-2</v>
      </c>
      <c r="AN103" s="133"/>
      <c r="AO103" s="28">
        <f>Q103*(1/AG103)*$AG$3*$W$5</f>
        <v>7.6813933618200778</v>
      </c>
      <c r="AP103" s="28">
        <f t="shared" si="3"/>
        <v>97</v>
      </c>
      <c r="AQ103" s="28"/>
    </row>
    <row r="104" spans="1:43" s="15" customFormat="1" ht="14" customHeight="1" x14ac:dyDescent="0.2">
      <c r="A104" s="15" t="s">
        <v>226</v>
      </c>
      <c r="B104" s="26">
        <v>3.0638300000000001E-5</v>
      </c>
      <c r="C104" s="1">
        <v>3.7253199999999999E-6</v>
      </c>
      <c r="D104" s="26">
        <v>4.3804400000000002E-3</v>
      </c>
      <c r="E104" s="1">
        <v>5.2515699999999995E-4</v>
      </c>
      <c r="F104" s="26">
        <v>1.7681699999999999E-3</v>
      </c>
      <c r="G104" s="1">
        <v>1.8910400000000001E-5</v>
      </c>
      <c r="H104" s="26">
        <v>7.6447100000000004E-2</v>
      </c>
      <c r="I104" s="1">
        <v>4.9081500000000002E-4</v>
      </c>
      <c r="J104" s="26">
        <v>2.37016E-4</v>
      </c>
      <c r="K104" s="1">
        <v>7.6321600000000001E-6</v>
      </c>
      <c r="L104" s="26">
        <v>0.81864000000000003</v>
      </c>
      <c r="M104" s="1">
        <v>5.6049299999999999E-6</v>
      </c>
      <c r="N104" s="103">
        <v>34.754278918128456</v>
      </c>
      <c r="O104" s="26">
        <v>0.69508557836256912</v>
      </c>
      <c r="P104" s="26">
        <v>2.1296240475545903E-5</v>
      </c>
      <c r="Q104" s="26">
        <v>3.0447806708825322E-3</v>
      </c>
      <c r="R104" s="26">
        <v>1.2290294670933438E-3</v>
      </c>
      <c r="S104" s="26">
        <v>5.3137276717641159E-2</v>
      </c>
      <c r="T104" s="26">
        <v>1.6474640344118268E-4</v>
      </c>
      <c r="U104" s="26">
        <v>0.56902485787073365</v>
      </c>
      <c r="V104" s="28">
        <v>0.3056436433050348</v>
      </c>
      <c r="W104" s="28">
        <v>11.138721128289568</v>
      </c>
      <c r="X104" s="16">
        <v>0.41017629434773256</v>
      </c>
      <c r="Y104" s="16">
        <v>243.76194321450703</v>
      </c>
      <c r="Z104" s="16">
        <v>0.11045916857924416</v>
      </c>
      <c r="AA104" s="16">
        <v>341.41491472244019</v>
      </c>
      <c r="AB104" s="28">
        <v>98</v>
      </c>
      <c r="AC104" s="96">
        <v>1.6338160000000002E-3</v>
      </c>
      <c r="AD104" s="28"/>
      <c r="AE104" s="96">
        <v>1.410964670882532E-3</v>
      </c>
      <c r="AF104" s="28">
        <v>5.1617320554895674</v>
      </c>
      <c r="AG104" s="28">
        <v>0.77273359767184213</v>
      </c>
      <c r="AH104" s="96">
        <v>1.8259393342461192E-3</v>
      </c>
      <c r="AI104" s="133">
        <v>0.11429609910139844</v>
      </c>
      <c r="AJ104" s="28">
        <v>5.6257286312374912</v>
      </c>
      <c r="AK104" s="133">
        <v>0.35240766006773261</v>
      </c>
      <c r="AL104" s="133">
        <v>243.75696162005912</v>
      </c>
      <c r="AM104" s="133">
        <v>-8.9380808773483172E-2</v>
      </c>
      <c r="AN104" s="133"/>
      <c r="AO104" s="28">
        <f>Q104*(1/AG104)*$AG$3*$W$2</f>
        <v>12.139999072626262</v>
      </c>
      <c r="AP104" s="28">
        <f t="shared" si="3"/>
        <v>98</v>
      </c>
      <c r="AQ104" s="28" t="s">
        <v>229</v>
      </c>
    </row>
    <row r="105" spans="1:43" s="15" customFormat="1" ht="15" customHeight="1" x14ac:dyDescent="0.2">
      <c r="A105" s="15" t="s">
        <v>227</v>
      </c>
      <c r="B105" s="26">
        <v>8.6552000000000005E-4</v>
      </c>
      <c r="C105" s="1">
        <v>2.0847199999999999E-5</v>
      </c>
      <c r="D105" s="26">
        <v>1.26252E-2</v>
      </c>
      <c r="E105" s="1">
        <v>5.5486999999999995E-4</v>
      </c>
      <c r="F105" s="26">
        <v>7.4372199999999996E-3</v>
      </c>
      <c r="G105" s="1">
        <v>6.4456700000000002E-5</v>
      </c>
      <c r="H105" s="26">
        <v>8.4773100000000001E-3</v>
      </c>
      <c r="I105" s="1">
        <v>7.9669499999999993E-5</v>
      </c>
      <c r="J105" s="26">
        <v>2.5358500000000001E-3</v>
      </c>
      <c r="K105" s="1">
        <v>2.4732299999999998E-4</v>
      </c>
      <c r="L105" s="26">
        <v>1.00657</v>
      </c>
      <c r="M105" s="1">
        <v>1.4784600000000001E-5</v>
      </c>
      <c r="N105" s="103">
        <v>52.58</v>
      </c>
      <c r="O105" s="26">
        <v>1.0515999999999999</v>
      </c>
      <c r="P105" s="26">
        <v>9.1018083199999994E-4</v>
      </c>
      <c r="Q105" s="26">
        <v>1.3276660319999998E-2</v>
      </c>
      <c r="R105" s="26">
        <v>7.8209805519999977E-3</v>
      </c>
      <c r="S105" s="26">
        <v>8.9147391959999989E-3</v>
      </c>
      <c r="T105" s="26">
        <v>2.6666998599999998E-3</v>
      </c>
      <c r="U105" s="26">
        <v>1.0585090119999998</v>
      </c>
      <c r="V105" s="28">
        <v>13.062915300863999</v>
      </c>
      <c r="W105" s="28">
        <v>82.779977095199982</v>
      </c>
      <c r="X105" s="16">
        <v>2.6101740494244794</v>
      </c>
      <c r="Y105" s="16">
        <v>40.895474587730391</v>
      </c>
      <c r="Z105" s="16">
        <v>1.7879689221327999</v>
      </c>
      <c r="AA105" s="16">
        <v>635.10540719999983</v>
      </c>
      <c r="AB105" s="28">
        <v>99</v>
      </c>
      <c r="AC105" s="96">
        <v>1.6338160000000002E-3</v>
      </c>
      <c r="AD105" s="28"/>
      <c r="AE105" s="96">
        <v>1.1642844319999998E-2</v>
      </c>
      <c r="AF105" s="28">
        <v>72.593134335199991</v>
      </c>
      <c r="AG105" s="28">
        <v>0.77273359767184213</v>
      </c>
      <c r="AH105" s="96">
        <v>1.5067086969013065E-2</v>
      </c>
      <c r="AI105" s="133">
        <v>12.871567756660363</v>
      </c>
      <c r="AJ105" s="28">
        <v>79.118650458904938</v>
      </c>
      <c r="AK105" s="133">
        <v>2.5524054151444791</v>
      </c>
      <c r="AL105" s="133">
        <v>40.890492993282464</v>
      </c>
      <c r="AM105" s="133">
        <v>1.5881289447800724</v>
      </c>
      <c r="AN105" s="133"/>
      <c r="AO105" s="28">
        <f>Q105*(1/AG105)*$AG$3*$W$4</f>
        <v>90.22120525267772</v>
      </c>
      <c r="AP105" s="28">
        <f t="shared" si="3"/>
        <v>99</v>
      </c>
      <c r="AQ105" s="28" t="s">
        <v>235</v>
      </c>
    </row>
    <row r="106" spans="1:43" s="15" customFormat="1" ht="14" customHeight="1" x14ac:dyDescent="0.2">
      <c r="A106" s="15" t="s">
        <v>228</v>
      </c>
      <c r="B106" s="26">
        <v>3.4438599999999999E-5</v>
      </c>
      <c r="C106" s="1">
        <v>5.4673899999999997E-6</v>
      </c>
      <c r="D106" s="26">
        <v>4.1280600000000002E-3</v>
      </c>
      <c r="E106" s="1">
        <v>5.0231300000000001E-5</v>
      </c>
      <c r="F106" s="26">
        <v>1.36801E-3</v>
      </c>
      <c r="G106" s="1">
        <v>5.4221800000000003E-5</v>
      </c>
      <c r="H106" s="26">
        <v>6.4583500000000002E-2</v>
      </c>
      <c r="I106" s="1">
        <v>6.5920499999999995E-4</v>
      </c>
      <c r="J106" s="26">
        <v>2.4380199999999999E-4</v>
      </c>
      <c r="K106" s="1">
        <v>1.2914E-5</v>
      </c>
      <c r="L106" s="26">
        <v>1.00657</v>
      </c>
      <c r="M106" s="1">
        <v>2.69E-5</v>
      </c>
      <c r="N106" s="103">
        <v>34.754278918128456</v>
      </c>
      <c r="O106" s="26">
        <v>0.69508557836256912</v>
      </c>
      <c r="P106" s="26">
        <v>2.3937774198997172E-5</v>
      </c>
      <c r="Q106" s="26">
        <v>2.8693549726153873E-3</v>
      </c>
      <c r="R106" s="26">
        <v>9.5088402205577825E-4</v>
      </c>
      <c r="S106" s="26">
        <v>4.4891059450178981E-2</v>
      </c>
      <c r="T106" s="26">
        <v>1.6946325417595108E-4</v>
      </c>
      <c r="U106" s="26">
        <v>0.69965229061241119</v>
      </c>
      <c r="V106" s="28">
        <v>0.34355493530400744</v>
      </c>
      <c r="W106" s="28">
        <v>10.496961296318872</v>
      </c>
      <c r="X106" s="16">
        <v>0.31734803352089547</v>
      </c>
      <c r="Y106" s="16">
        <v>205.93324612175104</v>
      </c>
      <c r="Z106" s="16">
        <v>0.11362172265989168</v>
      </c>
      <c r="AA106" s="16">
        <v>419.79137436744674</v>
      </c>
      <c r="AB106" s="28">
        <v>100</v>
      </c>
      <c r="AC106" s="96">
        <v>1.6338160000000002E-3</v>
      </c>
      <c r="AD106" s="28"/>
      <c r="AE106" s="96">
        <v>1.2355389726153871E-3</v>
      </c>
      <c r="AF106" s="28">
        <v>4.5199722235188711</v>
      </c>
      <c r="AG106" s="28">
        <v>0.77273359767184213</v>
      </c>
      <c r="AH106" s="96">
        <v>1.5989197005771775E-3</v>
      </c>
      <c r="AI106" s="133">
        <v>0.15220739110037104</v>
      </c>
      <c r="AJ106" s="28">
        <v>4.9262799534906412</v>
      </c>
      <c r="AK106" s="133">
        <v>0.2595793992408954</v>
      </c>
      <c r="AL106" s="133">
        <v>205.92826452730313</v>
      </c>
      <c r="AM106" s="133">
        <v>-8.6218254692835658E-2</v>
      </c>
      <c r="AN106" s="133"/>
      <c r="AO106" s="28">
        <f t="shared" ref="AO106:AO111" si="4">Q106*(1/AG106)*$AG$3*$W$2</f>
        <v>11.440550394879413</v>
      </c>
      <c r="AP106" s="28">
        <f t="shared" si="3"/>
        <v>100</v>
      </c>
      <c r="AQ106" s="28" t="s">
        <v>229</v>
      </c>
    </row>
    <row r="107" spans="1:43" s="15" customFormat="1" ht="14" customHeight="1" x14ac:dyDescent="0.2">
      <c r="A107" s="15" t="s">
        <v>230</v>
      </c>
      <c r="B107" s="26">
        <v>2.8754600000000001E-5</v>
      </c>
      <c r="C107" s="1">
        <v>3.5614899999999998E-6</v>
      </c>
      <c r="D107" s="26">
        <v>3.83761E-3</v>
      </c>
      <c r="E107" s="1">
        <v>7.4658000000000002E-5</v>
      </c>
      <c r="F107" s="26">
        <v>1.2358600000000001E-3</v>
      </c>
      <c r="G107" s="1">
        <v>2.7295900000000001E-5</v>
      </c>
      <c r="H107" s="26">
        <v>6.3841800000000004E-2</v>
      </c>
      <c r="I107" s="1">
        <v>6.3704600000000005E-4</v>
      </c>
      <c r="J107" s="26">
        <v>2.3474300000000001E-4</v>
      </c>
      <c r="K107" s="1">
        <v>3.1308300000000001E-6</v>
      </c>
      <c r="L107" s="26">
        <v>4.8793900000000001E-5</v>
      </c>
      <c r="M107" s="1">
        <v>4.4196099999999999E-6</v>
      </c>
      <c r="N107" s="103">
        <v>34.754278918128456</v>
      </c>
      <c r="O107" s="26">
        <v>0.69508557836256912</v>
      </c>
      <c r="P107" s="26">
        <v>1.998690777158433E-5</v>
      </c>
      <c r="Q107" s="26">
        <v>2.6674673663799791E-3</v>
      </c>
      <c r="R107" s="26">
        <v>8.590284628751647E-4</v>
      </c>
      <c r="S107" s="26">
        <v>4.437551447670747E-2</v>
      </c>
      <c r="T107" s="26">
        <v>1.6316647392156458E-4</v>
      </c>
      <c r="U107" s="26">
        <v>3.3915936202065364E-5</v>
      </c>
      <c r="V107" s="28">
        <v>0.2868521003377783</v>
      </c>
      <c r="W107" s="28">
        <v>9.7583958664278772</v>
      </c>
      <c r="X107" s="16">
        <v>0.2866921591999575</v>
      </c>
      <c r="Y107" s="16">
        <v>203.56823511044783</v>
      </c>
      <c r="Z107" s="16">
        <v>0.10939985743493062</v>
      </c>
      <c r="AA107" s="16">
        <v>2.034956172123922E-2</v>
      </c>
      <c r="AB107" s="28">
        <v>101</v>
      </c>
      <c r="AC107" s="96">
        <v>1.6338160000000002E-3</v>
      </c>
      <c r="AD107" s="28"/>
      <c r="AE107" s="96">
        <v>1.0336513663799789E-3</v>
      </c>
      <c r="AF107" s="28">
        <v>3.7814067936278768</v>
      </c>
      <c r="AG107" s="28">
        <v>0.77273359767184213</v>
      </c>
      <c r="AH107" s="96">
        <v>1.3376555251308497E-3</v>
      </c>
      <c r="AI107" s="133">
        <v>9.5504556134141938E-2</v>
      </c>
      <c r="AJ107" s="28">
        <v>4.1213236635644472</v>
      </c>
      <c r="AK107" s="133">
        <v>0.22892352491995746</v>
      </c>
      <c r="AL107" s="133">
        <v>203.56325351599992</v>
      </c>
      <c r="AM107" s="133">
        <v>-9.0440119917796713E-2</v>
      </c>
      <c r="AN107" s="133"/>
      <c r="AO107" s="28">
        <f t="shared" si="4"/>
        <v>10.635594104953219</v>
      </c>
      <c r="AP107" s="28">
        <f t="shared" si="3"/>
        <v>101</v>
      </c>
      <c r="AQ107" s="28" t="s">
        <v>229</v>
      </c>
    </row>
    <row r="108" spans="1:43" s="15" customFormat="1" ht="15" customHeight="1" x14ac:dyDescent="0.2">
      <c r="A108" s="15" t="s">
        <v>231</v>
      </c>
      <c r="B108" s="26">
        <v>1.0207800000000001E-5</v>
      </c>
      <c r="C108" s="1">
        <v>2.1490199999999998E-6</v>
      </c>
      <c r="D108" s="26">
        <v>2.4499700000000001E-3</v>
      </c>
      <c r="E108" s="1">
        <v>3.1192799999999997E-5</v>
      </c>
      <c r="F108" s="26">
        <v>1.3688400000000001E-3</v>
      </c>
      <c r="G108" s="1">
        <v>1.96827E-5</v>
      </c>
      <c r="H108" s="26">
        <v>3.4385000000000002E-3</v>
      </c>
      <c r="I108" s="1">
        <v>4.7248199999999999E-5</v>
      </c>
      <c r="J108" s="26">
        <v>1.4797899999999999E-4</v>
      </c>
      <c r="K108" s="1">
        <v>7.07856E-6</v>
      </c>
      <c r="L108" s="26">
        <v>6.5271200000000006E-5</v>
      </c>
      <c r="M108" s="1">
        <v>3.3364599999999999E-6</v>
      </c>
      <c r="N108" s="103">
        <v>52.58</v>
      </c>
      <c r="O108" s="26">
        <v>1.0515999999999999</v>
      </c>
      <c r="P108" s="26">
        <v>1.0734522479999999E-5</v>
      </c>
      <c r="Q108" s="26">
        <v>2.5763884519999997E-3</v>
      </c>
      <c r="R108" s="26">
        <v>1.4394721439999999E-3</v>
      </c>
      <c r="S108" s="26">
        <v>3.6159265999999995E-3</v>
      </c>
      <c r="T108" s="26">
        <v>1.5561471639999997E-4</v>
      </c>
      <c r="U108" s="26">
        <v>6.8639193920000003E-5</v>
      </c>
      <c r="V108" s="28">
        <v>0.15406186663295998</v>
      </c>
      <c r="W108" s="28">
        <v>9.4252018739515986</v>
      </c>
      <c r="X108" s="16">
        <v>0.48040943333855995</v>
      </c>
      <c r="Y108" s="16">
        <v>16.587701684839995</v>
      </c>
      <c r="Z108" s="16">
        <v>0.10433655505187198</v>
      </c>
      <c r="AA108" s="16">
        <v>4.1183516352000002E-2</v>
      </c>
      <c r="AB108" s="28">
        <v>102</v>
      </c>
      <c r="AC108" s="96">
        <v>1.6338160000000002E-3</v>
      </c>
      <c r="AD108" s="28"/>
      <c r="AE108" s="96">
        <v>9.4257245199999952E-4</v>
      </c>
      <c r="AF108" s="28">
        <v>3.4482128011515982</v>
      </c>
      <c r="AG108" s="28">
        <v>0.77273359767184213</v>
      </c>
      <c r="AH108" s="96">
        <v>1.2197896595150803E-3</v>
      </c>
      <c r="AI108" s="133">
        <v>-3.7285677570676377E-2</v>
      </c>
      <c r="AJ108" s="28">
        <v>3.7581783156309725</v>
      </c>
      <c r="AK108" s="133">
        <v>0.42264079905856</v>
      </c>
      <c r="AL108" s="133">
        <v>16.582720090392069</v>
      </c>
      <c r="AM108" s="133">
        <v>-9.5503422300855359E-2</v>
      </c>
      <c r="AN108" s="133"/>
      <c r="AO108" s="28">
        <f t="shared" si="4"/>
        <v>10.272448757019744</v>
      </c>
      <c r="AP108" s="28">
        <f t="shared" si="3"/>
        <v>102</v>
      </c>
      <c r="AQ108" s="28" t="s">
        <v>229</v>
      </c>
    </row>
    <row r="109" spans="1:43" s="15" customFormat="1" ht="15" customHeight="1" x14ac:dyDescent="0.2">
      <c r="A109" s="15" t="s">
        <v>232</v>
      </c>
      <c r="B109" s="26">
        <v>1.15548E-5</v>
      </c>
      <c r="C109" s="1">
        <v>5.8601099999999997E-7</v>
      </c>
      <c r="D109" s="26">
        <v>2.4976099999999999E-3</v>
      </c>
      <c r="E109" s="1">
        <v>6.4988799999999997E-5</v>
      </c>
      <c r="F109" s="26">
        <v>1.21901E-3</v>
      </c>
      <c r="G109" s="1">
        <v>3.86696E-5</v>
      </c>
      <c r="H109" s="26">
        <v>3.5563399999999998E-3</v>
      </c>
      <c r="I109" s="1">
        <v>3.2950000000000001E-5</v>
      </c>
      <c r="J109" s="26">
        <v>1.5250600000000001E-4</v>
      </c>
      <c r="K109" s="1">
        <v>7.5935799999999999E-6</v>
      </c>
      <c r="L109" s="26">
        <v>9.09463E-5</v>
      </c>
      <c r="M109" s="1">
        <v>3.4223499999999999E-6</v>
      </c>
      <c r="N109" s="103">
        <v>52.58</v>
      </c>
      <c r="O109" s="26">
        <v>1.0515999999999999</v>
      </c>
      <c r="P109" s="26">
        <v>1.2151027679999998E-5</v>
      </c>
      <c r="Q109" s="26">
        <v>2.6264866759999994E-3</v>
      </c>
      <c r="R109" s="26">
        <v>1.2819109159999998E-3</v>
      </c>
      <c r="S109" s="26">
        <v>3.7398471439999996E-3</v>
      </c>
      <c r="T109" s="26">
        <v>1.603753096E-4</v>
      </c>
      <c r="U109" s="26">
        <v>9.5639129079999995E-5</v>
      </c>
      <c r="V109" s="28">
        <v>0.17439154926335998</v>
      </c>
      <c r="W109" s="28">
        <v>9.6084762068107974</v>
      </c>
      <c r="X109" s="16">
        <v>0.42782494910583996</v>
      </c>
      <c r="Y109" s="16">
        <v>17.156174788385595</v>
      </c>
      <c r="Z109" s="16">
        <v>0.107528437580608</v>
      </c>
      <c r="AA109" s="16">
        <v>5.7383477448E-2</v>
      </c>
      <c r="AB109" s="28">
        <v>103</v>
      </c>
      <c r="AC109" s="96">
        <v>1.6338160000000002E-3</v>
      </c>
      <c r="AD109" s="28"/>
      <c r="AE109" s="96">
        <v>9.9267067599999922E-4</v>
      </c>
      <c r="AF109" s="28">
        <v>3.6314871340107975</v>
      </c>
      <c r="AG109" s="28">
        <v>0.77273359767184213</v>
      </c>
      <c r="AH109" s="96">
        <v>1.2846221246116413E-3</v>
      </c>
      <c r="AI109" s="133">
        <v>-1.695599494027639E-2</v>
      </c>
      <c r="AJ109" s="28">
        <v>3.9579274794102908</v>
      </c>
      <c r="AK109" s="133">
        <v>0.37005631482583995</v>
      </c>
      <c r="AL109" s="133">
        <v>17.151193193937669</v>
      </c>
      <c r="AM109" s="133">
        <v>-9.2311539772119339E-2</v>
      </c>
      <c r="AN109" s="133"/>
      <c r="AO109" s="28">
        <f t="shared" si="4"/>
        <v>10.472197920799063</v>
      </c>
      <c r="AP109" s="28">
        <f t="shared" si="3"/>
        <v>103</v>
      </c>
      <c r="AQ109" s="28" t="s">
        <v>229</v>
      </c>
    </row>
    <row r="110" spans="1:43" s="15" customFormat="1" ht="14" customHeight="1" x14ac:dyDescent="0.2">
      <c r="A110" s="15" t="s">
        <v>233</v>
      </c>
      <c r="B110" s="26">
        <v>3.3967000000000002E-5</v>
      </c>
      <c r="C110" s="1">
        <v>5.7678199999999998E-6</v>
      </c>
      <c r="D110" s="26">
        <v>4.4964799999999997E-3</v>
      </c>
      <c r="E110" s="1">
        <v>9.6933699999999997E-5</v>
      </c>
      <c r="F110" s="26">
        <v>1.77276E-3</v>
      </c>
      <c r="G110" s="1">
        <v>5.1665500000000002E-5</v>
      </c>
      <c r="H110" s="26">
        <v>8.3673499999999998E-2</v>
      </c>
      <c r="I110" s="1">
        <v>2.5222100000000001E-4</v>
      </c>
      <c r="J110" s="26">
        <v>2.3104500000000001E-4</v>
      </c>
      <c r="K110" s="1">
        <v>1.3299099999999999E-5</v>
      </c>
      <c r="L110" s="26">
        <v>9.09463E-5</v>
      </c>
      <c r="M110" s="1">
        <v>3.9538299999999997E-6</v>
      </c>
      <c r="N110" s="103">
        <v>34.754278918128456</v>
      </c>
      <c r="O110" s="26">
        <v>0.69508557836256912</v>
      </c>
      <c r="P110" s="26">
        <v>2.3609971840241386E-5</v>
      </c>
      <c r="Q110" s="26">
        <v>3.1254384013957247E-3</v>
      </c>
      <c r="R110" s="26">
        <v>1.2322199098980279E-3</v>
      </c>
      <c r="S110" s="26">
        <v>5.8160243141120428E-2</v>
      </c>
      <c r="T110" s="26">
        <v>1.6059604745277979E-4</v>
      </c>
      <c r="U110" s="26">
        <v>6.3215461535435721E-5</v>
      </c>
      <c r="V110" s="28">
        <v>0.33885031585114439</v>
      </c>
      <c r="W110" s="28">
        <v>11.433791303825981</v>
      </c>
      <c r="X110" s="16">
        <v>0.41124107272936783</v>
      </c>
      <c r="Y110" s="16">
        <v>266.80429938557586</v>
      </c>
      <c r="Z110" s="16">
        <v>0.1076764378961398</v>
      </c>
      <c r="AA110" s="16">
        <v>3.7929276921261433E-2</v>
      </c>
      <c r="AB110" s="28">
        <v>104</v>
      </c>
      <c r="AC110" s="96">
        <v>1.6338160000000002E-3</v>
      </c>
      <c r="AD110" s="28"/>
      <c r="AE110" s="96">
        <v>1.4916224013957246E-3</v>
      </c>
      <c r="AF110" s="28">
        <v>5.4568022310259794</v>
      </c>
      <c r="AG110" s="28">
        <v>0.77273359767184213</v>
      </c>
      <c r="AH110" s="96">
        <v>1.9303190723035882E-3</v>
      </c>
      <c r="AI110" s="133">
        <v>0.14750277164750802</v>
      </c>
      <c r="AJ110" s="28">
        <v>5.9473231496848511</v>
      </c>
      <c r="AK110" s="133">
        <v>0.35347243844936788</v>
      </c>
      <c r="AL110" s="133">
        <v>266.79931779112792</v>
      </c>
      <c r="AM110" s="133">
        <v>-9.2163539456587548E-2</v>
      </c>
      <c r="AN110" s="133"/>
      <c r="AO110" s="28">
        <f t="shared" si="4"/>
        <v>12.461593591073624</v>
      </c>
      <c r="AP110" s="28">
        <f t="shared" si="3"/>
        <v>104</v>
      </c>
      <c r="AQ110" s="28" t="s">
        <v>229</v>
      </c>
    </row>
    <row r="111" spans="1:43" s="15" customFormat="1" ht="14" customHeight="1" x14ac:dyDescent="0.2">
      <c r="A111" s="15" t="s">
        <v>234</v>
      </c>
      <c r="B111" s="26">
        <v>6.8358100000000005E-5</v>
      </c>
      <c r="C111" s="1">
        <v>7.4217999999999998E-6</v>
      </c>
      <c r="D111" s="26">
        <v>5.4291699999999997E-3</v>
      </c>
      <c r="E111" s="1">
        <v>7.9922300000000006E-5</v>
      </c>
      <c r="F111" s="26">
        <v>1.7599499999999999E-3</v>
      </c>
      <c r="G111" s="1">
        <v>2.3752199999999999E-5</v>
      </c>
      <c r="H111" s="26">
        <v>8.41528E-2</v>
      </c>
      <c r="I111" s="1">
        <v>3.3824400000000002E-4</v>
      </c>
      <c r="J111" s="26">
        <v>3.8472000000000002E-4</v>
      </c>
      <c r="K111" s="1">
        <v>1.50856E-5</v>
      </c>
      <c r="L111" s="26">
        <v>4.0978199999999996</v>
      </c>
      <c r="M111" s="1">
        <v>4.6012099999999999E-6</v>
      </c>
      <c r="N111" s="103">
        <v>34.754278918128456</v>
      </c>
      <c r="O111" s="26">
        <v>0.69508557836256912</v>
      </c>
      <c r="P111" s="26">
        <v>4.7514729474266338E-5</v>
      </c>
      <c r="Q111" s="26">
        <v>3.7737377694787091E-3</v>
      </c>
      <c r="R111" s="26">
        <v>1.2233158636392035E-3</v>
      </c>
      <c r="S111" s="26">
        <v>5.8493397658829605E-2</v>
      </c>
      <c r="T111" s="26">
        <v>2.6741332370764758E-4</v>
      </c>
      <c r="U111" s="26">
        <v>2.8483355847257026</v>
      </c>
      <c r="V111" s="28">
        <v>0.68193139741467046</v>
      </c>
      <c r="W111" s="28">
        <v>13.805464882083962</v>
      </c>
      <c r="X111" s="16">
        <v>0.40826943633094781</v>
      </c>
      <c r="Y111" s="16">
        <v>268.33261242011491</v>
      </c>
      <c r="Z111" s="16">
        <v>0.17929528527950356</v>
      </c>
      <c r="AA111" s="16">
        <v>1709.0013508354216</v>
      </c>
      <c r="AB111" s="28">
        <v>105</v>
      </c>
      <c r="AC111" s="96">
        <v>1.6338160000000002E-3</v>
      </c>
      <c r="AD111" s="28"/>
      <c r="AE111" s="96">
        <v>2.139921769478709E-3</v>
      </c>
      <c r="AF111" s="28">
        <v>7.8284758092839617</v>
      </c>
      <c r="AG111" s="28">
        <v>0.77273359767184213</v>
      </c>
      <c r="AH111" s="96">
        <v>2.7692878579707782E-3</v>
      </c>
      <c r="AI111" s="133">
        <v>0.49058385321103415</v>
      </c>
      <c r="AJ111" s="28">
        <v>8.5321903628067712</v>
      </c>
      <c r="AK111" s="133">
        <v>0.3505008020509478</v>
      </c>
      <c r="AL111" s="133">
        <v>268.32763082566697</v>
      </c>
      <c r="AM111" s="133">
        <v>-2.0544692073223781E-2</v>
      </c>
      <c r="AN111" s="133"/>
      <c r="AO111" s="28">
        <f t="shared" si="4"/>
        <v>15.046460804195545</v>
      </c>
      <c r="AP111" s="28">
        <f t="shared" si="3"/>
        <v>105</v>
      </c>
      <c r="AQ111" s="28" t="s">
        <v>229</v>
      </c>
    </row>
    <row r="112" spans="1:43" s="15" customFormat="1" ht="15" customHeight="1" x14ac:dyDescent="0.2">
      <c r="A112" s="15" t="s">
        <v>236</v>
      </c>
      <c r="B112" s="26">
        <v>1.21846E-5</v>
      </c>
      <c r="C112" s="1">
        <v>1.30101E-6</v>
      </c>
      <c r="D112" s="26">
        <v>1.9554500000000001E-3</v>
      </c>
      <c r="E112" s="1">
        <v>2.3553500000000001E-5</v>
      </c>
      <c r="F112" s="26">
        <v>5.78036E-3</v>
      </c>
      <c r="G112" s="1">
        <v>5.9974199999999999E-5</v>
      </c>
      <c r="H112" s="26">
        <v>9.6138899999999999E-3</v>
      </c>
      <c r="I112" s="1">
        <v>1.2512299999999999E-4</v>
      </c>
      <c r="J112" s="26">
        <v>1.5909100000000001E-4</v>
      </c>
      <c r="K112" s="1">
        <v>1.21262E-6</v>
      </c>
      <c r="L112" s="26">
        <v>5.42109E-5</v>
      </c>
      <c r="M112" s="1">
        <v>2.41444E-6</v>
      </c>
      <c r="N112" s="103">
        <v>55</v>
      </c>
      <c r="O112" s="26">
        <v>1.1000000000000001</v>
      </c>
      <c r="P112" s="26">
        <v>1.3403060000000001E-5</v>
      </c>
      <c r="Q112" s="26">
        <v>2.1509950000000002E-3</v>
      </c>
      <c r="R112" s="26">
        <v>6.3583960000000005E-3</v>
      </c>
      <c r="S112" s="26">
        <v>1.0575279E-2</v>
      </c>
      <c r="T112" s="26">
        <v>1.7500010000000003E-4</v>
      </c>
      <c r="U112" s="26">
        <v>5.9631990000000007E-5</v>
      </c>
      <c r="V112" s="28">
        <v>0.19236071712000002</v>
      </c>
      <c r="W112" s="28">
        <v>13.411453825000001</v>
      </c>
      <c r="X112" s="16">
        <v>2.1220510810400004</v>
      </c>
      <c r="Y112" s="16">
        <v>48.513034884599996</v>
      </c>
      <c r="Z112" s="16">
        <v>0.11733406704800002</v>
      </c>
      <c r="AA112" s="16">
        <v>3.5779194000000007E-2</v>
      </c>
      <c r="AB112" s="28">
        <v>106</v>
      </c>
      <c r="AC112" s="96">
        <v>1.6338160000000002E-3</v>
      </c>
      <c r="AD112" s="28"/>
      <c r="AE112" s="96">
        <v>5.1717899999999999E-4</v>
      </c>
      <c r="AF112" s="28">
        <v>3.2246110649999999</v>
      </c>
      <c r="AG112" s="28">
        <v>0.77273359767184213</v>
      </c>
      <c r="AH112" s="96">
        <v>6.6928499234173463E-4</v>
      </c>
      <c r="AI112" s="133">
        <v>1.0131729163636513E-3</v>
      </c>
      <c r="AJ112" s="28">
        <v>3.5144766520150466</v>
      </c>
      <c r="AK112" s="133">
        <v>2.0642824467600001</v>
      </c>
      <c r="AL112" s="133">
        <v>48.50805329015207</v>
      </c>
      <c r="AM112" s="133">
        <v>-8.2505910304727315E-2</v>
      </c>
      <c r="AN112" s="133"/>
      <c r="AO112" s="28">
        <f>Q112*(1/AG112)*$AG$3*$W$4</f>
        <v>14.617031445787836</v>
      </c>
      <c r="AP112" s="28">
        <f t="shared" si="3"/>
        <v>106</v>
      </c>
      <c r="AQ112" s="28" t="s">
        <v>229</v>
      </c>
    </row>
    <row r="113" spans="1:43" s="15" customFormat="1" ht="14" customHeight="1" x14ac:dyDescent="0.2">
      <c r="A113" s="15" t="s">
        <v>237</v>
      </c>
      <c r="B113" s="26">
        <v>2.6152900000000002E-5</v>
      </c>
      <c r="C113" s="1">
        <v>3.2912299999999999E-6</v>
      </c>
      <c r="D113" s="26">
        <v>3.7855900000000001E-3</v>
      </c>
      <c r="E113" s="1">
        <v>6.6655200000000005E-5</v>
      </c>
      <c r="F113" s="26">
        <v>1.58781E-3</v>
      </c>
      <c r="G113" s="1">
        <v>2.4480800000000001E-5</v>
      </c>
      <c r="H113" s="26">
        <v>8.4152699999999997E-2</v>
      </c>
      <c r="I113" s="1">
        <v>6.2132400000000003E-4</v>
      </c>
      <c r="J113" s="26">
        <v>1.883E-4</v>
      </c>
      <c r="K113" s="1">
        <v>8.5733499999999998E-6</v>
      </c>
      <c r="L113" s="26">
        <v>5.42109E-5</v>
      </c>
      <c r="M113" s="1">
        <v>5.7499599999999997E-6</v>
      </c>
      <c r="N113" s="103">
        <v>34.754278918128456</v>
      </c>
      <c r="O113" s="26">
        <v>0.69508557836256912</v>
      </c>
      <c r="P113" s="26">
        <v>1.8178503622358434E-5</v>
      </c>
      <c r="Q113" s="26">
        <v>2.6313090145935582E-3</v>
      </c>
      <c r="R113" s="26">
        <v>1.103663832179871E-3</v>
      </c>
      <c r="S113" s="26">
        <v>5.8493328150271771E-2</v>
      </c>
      <c r="T113" s="26">
        <v>1.3088461440567177E-4</v>
      </c>
      <c r="U113" s="26">
        <v>3.7681214780055395E-5</v>
      </c>
      <c r="V113" s="28">
        <v>0.26089788398808827</v>
      </c>
      <c r="W113" s="28">
        <v>9.6261177680876138</v>
      </c>
      <c r="X113" s="16">
        <v>0.36833676735171017</v>
      </c>
      <c r="Y113" s="16">
        <v>268.33229355655669</v>
      </c>
      <c r="Z113" s="16">
        <v>8.7755516266714809E-2</v>
      </c>
      <c r="AA113" s="16">
        <v>2.2608728868033237E-2</v>
      </c>
      <c r="AB113" s="28">
        <v>107</v>
      </c>
      <c r="AC113" s="96">
        <v>1.6338160000000002E-3</v>
      </c>
      <c r="AD113" s="28"/>
      <c r="AE113" s="96">
        <v>9.9749301459355804E-4</v>
      </c>
      <c r="AF113" s="28">
        <v>3.6491286952876134</v>
      </c>
      <c r="AG113" s="28">
        <v>0.77273359767184213</v>
      </c>
      <c r="AH113" s="96">
        <v>1.2908627470047767E-3</v>
      </c>
      <c r="AI113" s="133">
        <v>6.9550339784451881E-2</v>
      </c>
      <c r="AJ113" s="28">
        <v>3.9771548696172601</v>
      </c>
      <c r="AK113" s="133">
        <v>0.31056813307171016</v>
      </c>
      <c r="AL113" s="133">
        <v>268.32731196210881</v>
      </c>
      <c r="AM113" s="133">
        <v>-0.11208446108601253</v>
      </c>
      <c r="AN113" s="133"/>
      <c r="AO113" s="28">
        <f>Q113*(1/AG113)*$AG$3*$W$2</f>
        <v>10.491425311006029</v>
      </c>
      <c r="AP113" s="28">
        <f t="shared" si="3"/>
        <v>107</v>
      </c>
      <c r="AQ113" s="28" t="s">
        <v>229</v>
      </c>
    </row>
    <row r="114" spans="1:43" s="15" customFormat="1" ht="15" customHeight="1" x14ac:dyDescent="0.2">
      <c r="A114" s="15" t="s">
        <v>238</v>
      </c>
      <c r="B114" s="26">
        <v>3.4805200000000001E-6</v>
      </c>
      <c r="C114" s="1">
        <v>1.4734500000000001E-6</v>
      </c>
      <c r="D114" s="26">
        <v>1.0875399999999999E-3</v>
      </c>
      <c r="E114" s="1">
        <v>1.8063999999999998E-5</v>
      </c>
      <c r="F114" s="26">
        <v>8.6216000000000003E-5</v>
      </c>
      <c r="G114" s="1">
        <v>5.5978099999999999E-6</v>
      </c>
      <c r="H114" s="26">
        <v>0</v>
      </c>
      <c r="I114">
        <v>0</v>
      </c>
      <c r="J114" s="26">
        <v>1.4293699999999999E-4</v>
      </c>
      <c r="K114" s="1">
        <v>1.14452E-5</v>
      </c>
      <c r="L114" s="26">
        <v>3.9935600000000002E-4</v>
      </c>
      <c r="M114" s="1">
        <v>8.8745400000000002E-2</v>
      </c>
      <c r="N114" s="103">
        <v>100</v>
      </c>
      <c r="O114" s="26">
        <v>2</v>
      </c>
      <c r="P114" s="26">
        <v>6.9610400000000002E-6</v>
      </c>
      <c r="Q114" s="26">
        <v>2.1750799999999998E-3</v>
      </c>
      <c r="R114" s="26">
        <v>1.7243200000000001E-4</v>
      </c>
      <c r="S114" s="26">
        <v>0</v>
      </c>
      <c r="T114" s="26">
        <v>2.8587399999999998E-4</v>
      </c>
      <c r="U114" s="26">
        <v>7.9871200000000003E-4</v>
      </c>
      <c r="V114" s="28">
        <v>9.9904846079999998E-2</v>
      </c>
      <c r="W114" s="28">
        <v>6.9493805999999996</v>
      </c>
      <c r="X114" s="16">
        <v>5.7547455680000005E-2</v>
      </c>
      <c r="Y114" s="16">
        <v>0</v>
      </c>
      <c r="Z114" s="16">
        <v>0.19167279951999999</v>
      </c>
      <c r="AA114" s="16">
        <v>0.47922720000000002</v>
      </c>
      <c r="AB114" s="28">
        <v>108</v>
      </c>
      <c r="AC114" s="96">
        <v>1.6338160000000002E-3</v>
      </c>
      <c r="AD114" s="28"/>
      <c r="AE114" s="96">
        <v>5.4126399999999963E-4</v>
      </c>
      <c r="AF114" s="28">
        <v>1.7293384799999989</v>
      </c>
      <c r="AG114" s="28">
        <v>0.77273359767184213</v>
      </c>
      <c r="AH114" s="96">
        <v>7.0045356074948219E-4</v>
      </c>
      <c r="AI114" s="133">
        <v>-9.1442698123636368E-2</v>
      </c>
      <c r="AJ114" s="28">
        <v>1.8847915574559955</v>
      </c>
      <c r="AK114" s="133">
        <v>-2.2117859999999979E-4</v>
      </c>
      <c r="AL114" s="133">
        <v>-4.9815944479272714E-3</v>
      </c>
      <c r="AM114" s="133">
        <v>-8.1671778327273448E-3</v>
      </c>
      <c r="AN114" s="133"/>
      <c r="AO114" s="28">
        <f>Q114*(1/AG114)*$AG$3*$W$5</f>
        <v>7.5740718407124605</v>
      </c>
      <c r="AP114" s="28">
        <f t="shared" si="3"/>
        <v>108</v>
      </c>
      <c r="AQ114" s="28"/>
    </row>
  </sheetData>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D73"/>
  <sheetViews>
    <sheetView zoomScale="150" zoomScaleNormal="150" zoomScalePageLayoutView="150" workbookViewId="0">
      <pane xSplit="1" ySplit="6" topLeftCell="C28" activePane="bottomRight" state="frozen"/>
      <selection pane="topRight" activeCell="B1" sqref="B1"/>
      <selection pane="bottomLeft" activeCell="A5" sqref="A5"/>
      <selection pane="bottomRight" activeCell="A6" sqref="A6"/>
    </sheetView>
  </sheetViews>
  <sheetFormatPr baseColWidth="10" defaultRowHeight="16" x14ac:dyDescent="0.2"/>
  <cols>
    <col min="1" max="1" width="23" customWidth="1"/>
    <col min="3" max="3" width="10.83203125" style="1"/>
    <col min="8" max="8" width="10.83203125" style="14"/>
    <col min="23" max="23" width="14.5" style="14" customWidth="1"/>
  </cols>
  <sheetData>
    <row r="1" spans="1:24" x14ac:dyDescent="0.2">
      <c r="A1" s="12" t="s">
        <v>570</v>
      </c>
      <c r="J1" s="62" t="s">
        <v>468</v>
      </c>
      <c r="K1" s="41"/>
      <c r="O1" s="18" t="s">
        <v>57</v>
      </c>
      <c r="P1" s="19"/>
      <c r="Q1" s="19"/>
      <c r="R1" s="19"/>
      <c r="S1" s="19"/>
      <c r="T1" s="19"/>
      <c r="U1" s="19"/>
      <c r="V1" s="11"/>
    </row>
    <row r="2" spans="1:24" x14ac:dyDescent="0.2">
      <c r="A2" t="s">
        <v>281</v>
      </c>
      <c r="J2" s="62" t="s">
        <v>464</v>
      </c>
      <c r="K2" s="63">
        <v>9.2685474000000004E-4</v>
      </c>
      <c r="O2" s="47" t="s">
        <v>58</v>
      </c>
      <c r="P2" s="48"/>
      <c r="Q2" s="48">
        <v>3290</v>
      </c>
      <c r="R2" s="48"/>
      <c r="S2" s="48"/>
      <c r="T2" s="48"/>
      <c r="U2" s="48"/>
      <c r="V2" s="22"/>
    </row>
    <row r="3" spans="1:24" x14ac:dyDescent="0.2">
      <c r="A3" t="s">
        <v>462</v>
      </c>
      <c r="J3" s="62" t="s">
        <v>466</v>
      </c>
      <c r="K3" s="63">
        <v>9.2685474000000004E-4</v>
      </c>
      <c r="O3" s="30" t="s">
        <v>60</v>
      </c>
      <c r="P3" s="31"/>
      <c r="Q3" s="31">
        <v>3290</v>
      </c>
      <c r="R3" s="31"/>
      <c r="S3" s="31"/>
      <c r="T3" s="31"/>
      <c r="U3" s="31"/>
      <c r="V3" s="22"/>
    </row>
    <row r="4" spans="1:24" x14ac:dyDescent="0.2">
      <c r="A4" t="s">
        <v>463</v>
      </c>
      <c r="B4" s="2"/>
      <c r="C4" s="24"/>
      <c r="D4" s="3"/>
      <c r="E4" s="4"/>
      <c r="F4" s="4"/>
      <c r="G4" s="4"/>
      <c r="H4" s="3"/>
      <c r="I4" s="4"/>
      <c r="J4" s="64" t="s">
        <v>465</v>
      </c>
      <c r="K4" s="65" t="s">
        <v>482</v>
      </c>
      <c r="L4" s="4"/>
      <c r="M4" s="4"/>
      <c r="N4" s="4"/>
      <c r="O4" s="49" t="s">
        <v>61</v>
      </c>
      <c r="P4" s="41"/>
      <c r="Q4" s="49"/>
      <c r="R4" s="41"/>
      <c r="S4" s="41"/>
      <c r="T4" s="41"/>
      <c r="U4" s="41"/>
    </row>
    <row r="5" spans="1:24" x14ac:dyDescent="0.2">
      <c r="A5" t="s">
        <v>571</v>
      </c>
      <c r="B5" s="2"/>
      <c r="C5" s="24"/>
      <c r="D5" s="3"/>
      <c r="E5" s="4"/>
      <c r="F5" s="4"/>
      <c r="G5" s="4"/>
      <c r="H5" s="3"/>
      <c r="I5" s="4"/>
      <c r="J5" s="64" t="s">
        <v>467</v>
      </c>
      <c r="K5" s="65">
        <v>9.2685474000000004E-4</v>
      </c>
      <c r="L5" s="4"/>
      <c r="M5" s="4"/>
      <c r="N5" s="4"/>
      <c r="O5" s="21" t="s">
        <v>59</v>
      </c>
      <c r="P5" s="20">
        <v>14154</v>
      </c>
      <c r="Q5" s="20">
        <v>3671</v>
      </c>
      <c r="R5" s="20">
        <v>350.28</v>
      </c>
      <c r="S5" s="20">
        <v>4667.6000000000004</v>
      </c>
      <c r="T5" s="20">
        <v>534.52</v>
      </c>
      <c r="U5" s="20">
        <v>461.88</v>
      </c>
      <c r="V5" s="23"/>
    </row>
    <row r="6" spans="1:24" s="11" customFormat="1" x14ac:dyDescent="0.2">
      <c r="A6" s="7" t="s">
        <v>46</v>
      </c>
      <c r="B6" s="8" t="s">
        <v>0</v>
      </c>
      <c r="C6" s="25" t="s">
        <v>6</v>
      </c>
      <c r="D6" s="9" t="s">
        <v>7</v>
      </c>
      <c r="E6" s="9" t="s">
        <v>2</v>
      </c>
      <c r="F6" s="9" t="s">
        <v>3</v>
      </c>
      <c r="G6" s="9" t="s">
        <v>8</v>
      </c>
      <c r="H6" s="8" t="s">
        <v>48</v>
      </c>
      <c r="I6" s="9" t="s">
        <v>49</v>
      </c>
      <c r="J6" s="8" t="s">
        <v>50</v>
      </c>
      <c r="K6" s="8" t="s">
        <v>51</v>
      </c>
      <c r="L6" s="9" t="s">
        <v>52</v>
      </c>
      <c r="M6" s="9" t="s">
        <v>53</v>
      </c>
      <c r="N6" s="9" t="s">
        <v>54</v>
      </c>
      <c r="O6" s="9" t="s">
        <v>55</v>
      </c>
      <c r="P6" s="9" t="s">
        <v>10</v>
      </c>
      <c r="Q6" s="10" t="s">
        <v>9</v>
      </c>
      <c r="R6" s="9" t="s">
        <v>11</v>
      </c>
      <c r="S6" s="9" t="s">
        <v>12</v>
      </c>
      <c r="T6" s="9" t="s">
        <v>13</v>
      </c>
      <c r="U6" s="9" t="s">
        <v>14</v>
      </c>
      <c r="V6" s="9" t="s">
        <v>56</v>
      </c>
      <c r="W6" s="8" t="s">
        <v>45</v>
      </c>
    </row>
    <row r="7" spans="1:24" s="11" customFormat="1" x14ac:dyDescent="0.2">
      <c r="A7" s="37" t="s">
        <v>240</v>
      </c>
      <c r="B7" s="8"/>
      <c r="C7" s="25"/>
      <c r="D7" s="9"/>
      <c r="E7" s="9"/>
      <c r="F7" s="9"/>
      <c r="G7" s="9"/>
      <c r="H7" s="8"/>
      <c r="I7" s="9"/>
      <c r="J7" s="8"/>
      <c r="K7" s="8"/>
      <c r="L7" s="9"/>
      <c r="M7" s="9"/>
      <c r="N7" s="9"/>
      <c r="O7" s="9"/>
      <c r="P7" s="9"/>
      <c r="Q7" s="36"/>
      <c r="R7" s="9"/>
      <c r="S7" s="9"/>
      <c r="T7" s="9"/>
      <c r="U7" s="9"/>
      <c r="V7" s="9"/>
      <c r="W7" s="8"/>
    </row>
    <row r="8" spans="1:24" x14ac:dyDescent="0.2">
      <c r="A8" t="s">
        <v>239</v>
      </c>
      <c r="B8" s="5">
        <v>5.3445500000000002E-5</v>
      </c>
      <c r="C8" s="5">
        <v>6.85058E-4</v>
      </c>
      <c r="D8" s="5">
        <v>2.4586600000000002E-4</v>
      </c>
      <c r="E8" s="5">
        <v>8.1010299999999996E-7</v>
      </c>
      <c r="F8" s="5">
        <v>2.1004199999999999E-4</v>
      </c>
      <c r="G8" s="5">
        <v>2.41771</v>
      </c>
      <c r="H8" s="13">
        <v>100</v>
      </c>
      <c r="I8" s="5">
        <v>2</v>
      </c>
      <c r="J8" s="5">
        <v>1.06891E-4</v>
      </c>
      <c r="K8" s="5">
        <v>4.4326125999999996E-4</v>
      </c>
      <c r="L8" s="5">
        <v>4.9173200000000004E-4</v>
      </c>
      <c r="M8" s="5">
        <v>1.6202059999999999E-6</v>
      </c>
      <c r="N8" s="5">
        <v>4.2008399999999998E-4</v>
      </c>
      <c r="O8" s="5">
        <v>4.8354200000000001</v>
      </c>
      <c r="P8" s="15">
        <v>0</v>
      </c>
      <c r="Q8" s="16">
        <v>0</v>
      </c>
      <c r="R8" s="17">
        <v>0</v>
      </c>
      <c r="S8" s="15">
        <v>0</v>
      </c>
      <c r="T8" s="17">
        <v>0</v>
      </c>
      <c r="U8" s="16"/>
      <c r="V8" s="17"/>
      <c r="W8" s="14">
        <v>1.6272120854599998</v>
      </c>
      <c r="X8" s="14">
        <v>1.4993584974599998</v>
      </c>
    </row>
    <row r="9" spans="1:24" x14ac:dyDescent="0.2">
      <c r="A9" t="s">
        <v>241</v>
      </c>
      <c r="B9" s="5">
        <v>9.0363600000000003E-5</v>
      </c>
      <c r="C9" s="5">
        <v>6.5023000000000001E-4</v>
      </c>
      <c r="D9" s="5">
        <v>2.8112500000000002E-4</v>
      </c>
      <c r="E9" s="5">
        <v>2.4478300000000001E-6</v>
      </c>
      <c r="F9" s="5">
        <v>2.3415299999999999E-4</v>
      </c>
      <c r="G9" s="5">
        <v>2.5352000000000001</v>
      </c>
      <c r="H9" s="13">
        <v>100</v>
      </c>
      <c r="I9" s="5">
        <v>2</v>
      </c>
      <c r="J9" s="5">
        <v>1.8072720000000001E-4</v>
      </c>
      <c r="K9" s="5">
        <v>3.7360525999999999E-4</v>
      </c>
      <c r="L9" s="5">
        <v>5.6225000000000003E-4</v>
      </c>
      <c r="M9" s="5">
        <v>4.8956600000000002E-6</v>
      </c>
      <c r="N9" s="5">
        <v>4.6830599999999998E-4</v>
      </c>
      <c r="O9" s="5">
        <v>5.0704000000000002</v>
      </c>
      <c r="P9" s="15">
        <v>0</v>
      </c>
      <c r="Q9" s="16">
        <v>0</v>
      </c>
      <c r="R9" s="17">
        <v>0</v>
      </c>
      <c r="S9" s="15">
        <v>0</v>
      </c>
      <c r="T9" s="17">
        <v>0</v>
      </c>
      <c r="U9" s="16"/>
      <c r="V9" s="17"/>
      <c r="W9" s="14">
        <v>1.37150490946</v>
      </c>
    </row>
    <row r="10" spans="1:24" x14ac:dyDescent="0.2">
      <c r="A10" t="s">
        <v>17</v>
      </c>
      <c r="B10" s="5">
        <v>9.7302799999999991E-3</v>
      </c>
      <c r="C10" s="5">
        <v>0.49254999999999999</v>
      </c>
      <c r="D10" s="5">
        <v>0.29655999999999999</v>
      </c>
      <c r="E10" s="5">
        <v>6.3276600000000002E-2</v>
      </c>
      <c r="F10" s="5">
        <v>1.66978</v>
      </c>
      <c r="G10" s="5">
        <v>9.5199300000000001E-2</v>
      </c>
      <c r="H10" s="13">
        <v>48.7</v>
      </c>
      <c r="I10" s="5">
        <v>0.97400000000000009</v>
      </c>
      <c r="J10" s="5">
        <v>9.4772927200000006E-3</v>
      </c>
      <c r="K10" s="5">
        <v>0.47881684526000007</v>
      </c>
      <c r="L10" s="5">
        <v>0.28884944000000001</v>
      </c>
      <c r="M10" s="5">
        <v>6.1631408400000011E-2</v>
      </c>
      <c r="N10" s="5">
        <v>1.6263657200000001</v>
      </c>
      <c r="O10" s="5">
        <v>9.2724118200000011E-2</v>
      </c>
      <c r="P10" s="15">
        <v>165</v>
      </c>
      <c r="Q10" s="16">
        <v>0.17</v>
      </c>
      <c r="R10" s="17">
        <v>95.385919999999999</v>
      </c>
      <c r="S10" s="15">
        <v>294</v>
      </c>
      <c r="T10" s="17">
        <v>950</v>
      </c>
      <c r="U10" s="17">
        <v>53</v>
      </c>
      <c r="V10" s="17"/>
    </row>
    <row r="11" spans="1:24" x14ac:dyDescent="0.2">
      <c r="A11" t="s">
        <v>23</v>
      </c>
      <c r="B11" s="5">
        <v>9.4953099999999999E-3</v>
      </c>
      <c r="C11" s="5">
        <v>0.48727999999999999</v>
      </c>
      <c r="D11" s="5">
        <v>0.29392000000000001</v>
      </c>
      <c r="E11" s="5">
        <v>6.3944799999999996E-2</v>
      </c>
      <c r="F11" s="5">
        <v>1.66859</v>
      </c>
      <c r="G11" s="5">
        <v>9.5244200000000001E-2</v>
      </c>
      <c r="H11" s="13">
        <v>48.7</v>
      </c>
      <c r="I11" s="5">
        <v>0.97400000000000009</v>
      </c>
      <c r="J11" s="5">
        <v>9.2484319400000011E-3</v>
      </c>
      <c r="K11" s="5">
        <v>0.47368386526000006</v>
      </c>
      <c r="L11" s="5">
        <v>0.28627808000000005</v>
      </c>
      <c r="M11" s="5">
        <v>6.2282235200000001E-2</v>
      </c>
      <c r="N11" s="5">
        <v>1.6252066600000001</v>
      </c>
      <c r="O11" s="5">
        <v>9.276785080000001E-2</v>
      </c>
      <c r="P11" s="15">
        <v>165</v>
      </c>
      <c r="Q11" s="16">
        <v>0.17</v>
      </c>
      <c r="R11" s="17">
        <v>95.385919999999999</v>
      </c>
      <c r="S11" s="15">
        <v>294</v>
      </c>
      <c r="T11" s="17">
        <v>950</v>
      </c>
      <c r="U11" s="17">
        <v>53</v>
      </c>
      <c r="V11" s="17"/>
    </row>
    <row r="12" spans="1:24" x14ac:dyDescent="0.2">
      <c r="A12" t="s">
        <v>242</v>
      </c>
      <c r="B12" s="5">
        <v>5.9300800000000001E-4</v>
      </c>
      <c r="C12" s="5">
        <v>5.1807100000000004</v>
      </c>
      <c r="D12" s="5">
        <v>1.04223</v>
      </c>
      <c r="E12" s="5">
        <v>0.24922</v>
      </c>
      <c r="F12" s="5">
        <v>1.22078</v>
      </c>
      <c r="G12" s="5">
        <v>1.2221200000000001</v>
      </c>
      <c r="H12" s="13">
        <v>50.33</v>
      </c>
      <c r="I12" s="5">
        <v>1.0065999999999999</v>
      </c>
      <c r="J12" s="5">
        <v>5.9692185279999993E-4</v>
      </c>
      <c r="K12" s="5">
        <v>5.21397583126</v>
      </c>
      <c r="L12" s="5">
        <v>1.0491087179999998</v>
      </c>
      <c r="M12" s="5">
        <v>0.25086485199999997</v>
      </c>
      <c r="N12" s="5">
        <v>1.228837148</v>
      </c>
      <c r="O12" s="5">
        <v>1.230185992</v>
      </c>
      <c r="P12" s="15">
        <v>10</v>
      </c>
      <c r="Q12" s="16">
        <v>1.98</v>
      </c>
      <c r="R12" s="17">
        <v>446</v>
      </c>
      <c r="S12" s="17">
        <v>1095</v>
      </c>
      <c r="T12" s="17">
        <v>643</v>
      </c>
      <c r="U12" s="17">
        <v>747</v>
      </c>
      <c r="V12" s="17"/>
    </row>
    <row r="13" spans="1:24" x14ac:dyDescent="0.2">
      <c r="A13" t="s">
        <v>243</v>
      </c>
      <c r="B13" s="5">
        <v>6.9445399999999995E-4</v>
      </c>
      <c r="C13" s="5">
        <v>5.1149899999999997</v>
      </c>
      <c r="D13" s="5">
        <v>1.03973</v>
      </c>
      <c r="E13" s="5">
        <v>0.24818999999999999</v>
      </c>
      <c r="F13" s="5">
        <v>1.20543</v>
      </c>
      <c r="G13" s="5">
        <v>1.1985699999999999</v>
      </c>
      <c r="H13" s="13">
        <v>50.33</v>
      </c>
      <c r="I13" s="5">
        <v>1.0065999999999999</v>
      </c>
      <c r="J13" s="5">
        <v>6.9903739639999986E-4</v>
      </c>
      <c r="K13" s="5">
        <v>5.1478220792599991</v>
      </c>
      <c r="L13" s="5">
        <v>1.046592218</v>
      </c>
      <c r="M13" s="5">
        <v>0.24982805399999997</v>
      </c>
      <c r="N13" s="5">
        <v>1.213385838</v>
      </c>
      <c r="O13" s="5">
        <v>1.2064805619999999</v>
      </c>
      <c r="P13" s="15">
        <v>10</v>
      </c>
      <c r="Q13" s="16">
        <v>1.98</v>
      </c>
      <c r="R13" s="17">
        <v>446</v>
      </c>
      <c r="S13" s="17">
        <v>1095</v>
      </c>
      <c r="T13" s="17">
        <v>643</v>
      </c>
      <c r="U13" s="17">
        <v>747</v>
      </c>
      <c r="V13" s="17"/>
    </row>
    <row r="14" spans="1:24" x14ac:dyDescent="0.2">
      <c r="A14" t="s">
        <v>244</v>
      </c>
      <c r="B14" s="5">
        <v>6.2976400000000002E-3</v>
      </c>
      <c r="C14" s="5">
        <v>4.03573</v>
      </c>
      <c r="D14" s="5">
        <v>0.68925999999999998</v>
      </c>
      <c r="E14" s="5">
        <v>0.15912999999999999</v>
      </c>
      <c r="F14" s="5">
        <v>1.70505</v>
      </c>
      <c r="G14" s="5">
        <v>0.60124999999999995</v>
      </c>
      <c r="H14" s="13">
        <v>50.75</v>
      </c>
      <c r="I14" s="5">
        <v>1.0149999999999999</v>
      </c>
      <c r="J14" s="5">
        <v>6.3921045999999994E-3</v>
      </c>
      <c r="K14" s="5">
        <v>4.0953390952599991</v>
      </c>
      <c r="L14" s="5">
        <v>0.69959889999999991</v>
      </c>
      <c r="M14" s="5">
        <v>0.16151694999999996</v>
      </c>
      <c r="N14" s="5">
        <v>1.7306257499999997</v>
      </c>
      <c r="O14" s="5">
        <v>0.61026874999999992</v>
      </c>
      <c r="P14" s="15">
        <v>90</v>
      </c>
      <c r="Q14" s="16">
        <v>1.58</v>
      </c>
      <c r="R14" s="17">
        <v>288</v>
      </c>
      <c r="S14" s="15">
        <v>787</v>
      </c>
      <c r="T14" s="17">
        <v>981</v>
      </c>
      <c r="U14" s="17">
        <v>400</v>
      </c>
      <c r="V14" s="17"/>
    </row>
    <row r="15" spans="1:24" x14ac:dyDescent="0.2">
      <c r="A15" t="s">
        <v>245</v>
      </c>
      <c r="B15" s="5">
        <v>7.1956900000000002E-3</v>
      </c>
      <c r="C15" s="5">
        <v>3.9576899999999999</v>
      </c>
      <c r="D15" s="5">
        <v>0.67818999999999996</v>
      </c>
      <c r="E15" s="5">
        <v>0.15756999999999999</v>
      </c>
      <c r="F15" s="5">
        <v>1.6555200000000001</v>
      </c>
      <c r="G15" s="5">
        <v>0.57465999999999995</v>
      </c>
      <c r="H15" s="13">
        <v>50.75</v>
      </c>
      <c r="I15" s="5">
        <v>1.0149999999999999</v>
      </c>
      <c r="J15" s="5">
        <v>7.3036253499999997E-3</v>
      </c>
      <c r="K15" s="5">
        <v>4.0161284952599994</v>
      </c>
      <c r="L15" s="5">
        <v>0.68836284999999986</v>
      </c>
      <c r="M15" s="5">
        <v>0.15993354999999998</v>
      </c>
      <c r="N15" s="5">
        <v>1.6803527999999999</v>
      </c>
      <c r="O15" s="5">
        <v>0.58327989999999985</v>
      </c>
      <c r="P15" s="15">
        <v>90</v>
      </c>
      <c r="Q15" s="16">
        <v>1.58</v>
      </c>
      <c r="R15" s="17">
        <v>288</v>
      </c>
      <c r="S15" s="15">
        <v>787</v>
      </c>
      <c r="T15" s="17">
        <v>981</v>
      </c>
      <c r="U15" s="17">
        <v>400</v>
      </c>
      <c r="V15" s="17"/>
    </row>
    <row r="16" spans="1:24" x14ac:dyDescent="0.2">
      <c r="A16" t="s">
        <v>246</v>
      </c>
      <c r="B16" s="5">
        <v>6.4831799999999998E-3</v>
      </c>
      <c r="C16" s="5">
        <v>3.1673900000000001</v>
      </c>
      <c r="D16" s="5">
        <v>0.49826999999999999</v>
      </c>
      <c r="E16" s="5">
        <v>0.1157</v>
      </c>
      <c r="F16" s="5">
        <v>1.50779</v>
      </c>
      <c r="G16" s="5">
        <v>0.40786</v>
      </c>
      <c r="H16" s="13">
        <v>51.13</v>
      </c>
      <c r="I16" s="5">
        <v>1.0226</v>
      </c>
      <c r="J16" s="5">
        <v>6.6296998679999993E-3</v>
      </c>
      <c r="K16" s="5">
        <v>3.2380461592600001</v>
      </c>
      <c r="L16" s="5">
        <v>0.50953090199999995</v>
      </c>
      <c r="M16" s="5">
        <v>0.11831481999999999</v>
      </c>
      <c r="N16" s="5">
        <v>1.541866054</v>
      </c>
      <c r="O16" s="5">
        <v>0.41707763599999997</v>
      </c>
      <c r="P16" s="15">
        <v>102</v>
      </c>
      <c r="Q16" s="16">
        <v>1.17</v>
      </c>
      <c r="R16" s="17">
        <v>195</v>
      </c>
      <c r="S16" s="17">
        <v>537</v>
      </c>
      <c r="T16" s="17">
        <v>838</v>
      </c>
      <c r="U16" s="17">
        <v>281</v>
      </c>
      <c r="V16" s="17"/>
    </row>
    <row r="17" spans="1:56" x14ac:dyDescent="0.2">
      <c r="A17" t="s">
        <v>248</v>
      </c>
      <c r="B17" s="5">
        <v>7.24509E-3</v>
      </c>
      <c r="C17" s="5">
        <v>3.1926700000000001</v>
      </c>
      <c r="D17" s="5">
        <v>0.50253999999999999</v>
      </c>
      <c r="E17" s="5">
        <v>0.11581</v>
      </c>
      <c r="F17" s="5">
        <v>1.50807</v>
      </c>
      <c r="G17" s="5">
        <v>0.41003000000000001</v>
      </c>
      <c r="H17" s="13">
        <v>51.13</v>
      </c>
      <c r="I17" s="5">
        <v>1.0226</v>
      </c>
      <c r="J17" s="5">
        <v>7.4088290339999995E-3</v>
      </c>
      <c r="K17" s="5">
        <v>3.26389748726</v>
      </c>
      <c r="L17" s="5">
        <v>0.51389740399999995</v>
      </c>
      <c r="M17" s="5">
        <v>0.118427306</v>
      </c>
      <c r="N17" s="5">
        <v>1.542152382</v>
      </c>
      <c r="O17" s="5">
        <v>0.41929667799999998</v>
      </c>
      <c r="P17" s="15">
        <v>102</v>
      </c>
      <c r="Q17" s="16">
        <v>1.17</v>
      </c>
      <c r="R17" s="17">
        <v>195</v>
      </c>
      <c r="S17" s="17">
        <v>537</v>
      </c>
      <c r="T17" s="17">
        <v>838</v>
      </c>
      <c r="U17" s="17">
        <v>281</v>
      </c>
      <c r="V17" s="17"/>
    </row>
    <row r="18" spans="1:56" x14ac:dyDescent="0.2">
      <c r="A18" t="s">
        <v>247</v>
      </c>
      <c r="B18" s="5">
        <v>1.5016699999999999E-2</v>
      </c>
      <c r="C18" s="5">
        <v>1.32735</v>
      </c>
      <c r="D18" s="5">
        <v>0.43768000000000001</v>
      </c>
      <c r="E18" s="5">
        <v>0.11208</v>
      </c>
      <c r="F18" s="5">
        <v>1.7294099999999999</v>
      </c>
      <c r="G18" s="5">
        <v>0.10453</v>
      </c>
      <c r="H18" s="13">
        <v>49.77</v>
      </c>
      <c r="I18" s="5">
        <v>0.99540000000000006</v>
      </c>
      <c r="J18" s="5">
        <v>1.4947623179999999E-2</v>
      </c>
      <c r="K18" s="5">
        <v>1.3203173352599999</v>
      </c>
      <c r="L18" s="5">
        <v>0.43566667200000003</v>
      </c>
      <c r="M18" s="5">
        <v>0.11156443200000001</v>
      </c>
      <c r="N18" s="5">
        <v>1.7214547140000001</v>
      </c>
      <c r="O18" s="5">
        <v>0.104049162</v>
      </c>
      <c r="P18" s="15">
        <v>183</v>
      </c>
      <c r="Q18" s="16">
        <v>0.49</v>
      </c>
      <c r="R18" s="17">
        <v>185</v>
      </c>
      <c r="S18" s="17"/>
      <c r="T18" s="17">
        <v>943</v>
      </c>
      <c r="U18" s="17">
        <v>80</v>
      </c>
      <c r="V18" s="17"/>
    </row>
    <row r="19" spans="1:56" x14ac:dyDescent="0.2">
      <c r="A19" t="s">
        <v>249</v>
      </c>
      <c r="B19" s="5">
        <v>1.4366200000000001E-2</v>
      </c>
      <c r="C19" s="5">
        <v>1.3409800000000001</v>
      </c>
      <c r="D19" s="5">
        <v>0.44627</v>
      </c>
      <c r="E19" s="5">
        <v>0.11262</v>
      </c>
      <c r="F19" s="5">
        <v>1.7280199999999999</v>
      </c>
      <c r="G19" s="5">
        <v>0.10493</v>
      </c>
      <c r="H19" s="13">
        <v>49.77</v>
      </c>
      <c r="I19" s="5">
        <v>0.99540000000000006</v>
      </c>
      <c r="J19" s="5">
        <v>1.4300115480000002E-2</v>
      </c>
      <c r="K19" s="5">
        <v>1.33388463726</v>
      </c>
      <c r="L19" s="5">
        <v>0.444217158</v>
      </c>
      <c r="M19" s="5">
        <v>0.11210194800000001</v>
      </c>
      <c r="N19" s="5">
        <v>1.720071108</v>
      </c>
      <c r="O19" s="5">
        <v>0.104447322</v>
      </c>
      <c r="P19" s="15">
        <v>183</v>
      </c>
      <c r="Q19" s="16">
        <v>0.49</v>
      </c>
      <c r="R19" s="17">
        <v>185</v>
      </c>
      <c r="S19" s="17"/>
      <c r="T19" s="17">
        <v>943</v>
      </c>
      <c r="U19" s="17">
        <v>80</v>
      </c>
      <c r="V19" s="17"/>
    </row>
    <row r="20" spans="1:56" x14ac:dyDescent="0.2">
      <c r="A20" t="s">
        <v>250</v>
      </c>
      <c r="B20" s="5">
        <v>6.7340200000000003E-3</v>
      </c>
      <c r="C20" s="5">
        <v>2.89568</v>
      </c>
      <c r="D20" s="5">
        <v>2.5401600000000002</v>
      </c>
      <c r="E20" s="5">
        <v>0.60907</v>
      </c>
      <c r="F20" s="5">
        <v>2.7443599999999999</v>
      </c>
      <c r="G20" s="5">
        <v>5.6340399999999997</v>
      </c>
      <c r="H20" s="13">
        <v>56.67</v>
      </c>
      <c r="I20" s="5">
        <v>1.1334</v>
      </c>
      <c r="J20" s="5">
        <v>7.6323382680000005E-3</v>
      </c>
      <c r="K20" s="5">
        <v>3.2810368572600002</v>
      </c>
      <c r="L20" s="5">
        <v>2.8790173440000002</v>
      </c>
      <c r="M20" s="5">
        <v>0.69031993800000002</v>
      </c>
      <c r="N20" s="5">
        <v>3.1104576239999999</v>
      </c>
      <c r="O20" s="5">
        <v>6.3856209359999996</v>
      </c>
      <c r="P20" s="15">
        <v>123</v>
      </c>
      <c r="Q20" s="16">
        <v>1</v>
      </c>
      <c r="R20" s="17">
        <v>975</v>
      </c>
      <c r="S20" s="15">
        <v>3251</v>
      </c>
      <c r="T20" s="17">
        <v>1566</v>
      </c>
      <c r="U20" s="17">
        <v>2914</v>
      </c>
      <c r="V20" s="17"/>
    </row>
    <row r="21" spans="1:56" x14ac:dyDescent="0.2">
      <c r="A21" t="s">
        <v>251</v>
      </c>
      <c r="B21" s="5">
        <v>7.2893699999999999E-3</v>
      </c>
      <c r="C21" s="5">
        <v>2.9292600000000002</v>
      </c>
      <c r="D21" s="5">
        <v>2.6025</v>
      </c>
      <c r="E21" s="5">
        <v>0.61231999999999998</v>
      </c>
      <c r="F21" s="5">
        <v>2.74281</v>
      </c>
      <c r="G21" s="5">
        <v>5.7004999999999999</v>
      </c>
      <c r="H21" s="13">
        <v>56.67</v>
      </c>
      <c r="I21" s="5">
        <v>1.1334</v>
      </c>
      <c r="J21" s="5">
        <v>8.2617719579999999E-3</v>
      </c>
      <c r="K21" s="5">
        <v>3.31909642926</v>
      </c>
      <c r="L21" s="5">
        <v>2.9496734999999998</v>
      </c>
      <c r="M21" s="5">
        <v>0.694003488</v>
      </c>
      <c r="N21" s="5">
        <v>3.1087008539999998</v>
      </c>
      <c r="O21" s="5">
        <v>6.4609467</v>
      </c>
      <c r="P21" s="15">
        <v>123</v>
      </c>
      <c r="Q21" s="16">
        <v>1</v>
      </c>
      <c r="R21" s="17">
        <v>975</v>
      </c>
      <c r="S21" s="15">
        <v>3251</v>
      </c>
      <c r="T21" s="17">
        <v>1566</v>
      </c>
      <c r="U21" s="17">
        <v>2914</v>
      </c>
      <c r="V21" s="17"/>
    </row>
    <row r="22" spans="1:56" ht="16" customHeight="1" x14ac:dyDescent="0.2">
      <c r="A22" s="12" t="s">
        <v>47</v>
      </c>
      <c r="B22" s="5"/>
      <c r="C22" s="5"/>
      <c r="D22" s="6"/>
      <c r="E22" s="5"/>
      <c r="F22" s="6"/>
      <c r="G22" s="5"/>
      <c r="H22" s="13"/>
      <c r="I22" s="5"/>
      <c r="J22" s="5"/>
      <c r="K22" s="5"/>
      <c r="L22" s="5"/>
      <c r="M22" s="5"/>
      <c r="N22" s="5"/>
      <c r="O22" s="5"/>
      <c r="P22" s="15"/>
      <c r="Q22" s="16"/>
      <c r="R22" s="17"/>
      <c r="S22" s="17"/>
      <c r="T22" s="17"/>
      <c r="U22" s="17"/>
      <c r="V22" s="17"/>
    </row>
    <row r="23" spans="1:56" ht="16" customHeight="1" x14ac:dyDescent="0.2">
      <c r="A23" s="37" t="s">
        <v>240</v>
      </c>
      <c r="B23" s="5"/>
      <c r="C23" s="5"/>
      <c r="D23" s="6"/>
      <c r="E23" s="5"/>
      <c r="F23" s="6"/>
      <c r="G23" s="5"/>
      <c r="H23" s="13"/>
      <c r="I23" s="5"/>
      <c r="J23" s="5"/>
      <c r="K23" s="5"/>
      <c r="L23" s="5"/>
      <c r="M23" s="5"/>
      <c r="N23" s="5"/>
      <c r="O23" s="5"/>
      <c r="P23" s="15"/>
      <c r="Q23" s="16"/>
      <c r="R23" s="17"/>
      <c r="S23" s="17"/>
      <c r="T23" s="17"/>
      <c r="U23" s="17"/>
      <c r="V23" s="17"/>
    </row>
    <row r="24" spans="1:56" s="73" customFormat="1" x14ac:dyDescent="0.2">
      <c r="A24" s="73" t="s">
        <v>252</v>
      </c>
      <c r="B24" s="69">
        <v>1.95582E-4</v>
      </c>
      <c r="C24" s="69">
        <v>1.31199E-2</v>
      </c>
      <c r="D24" s="69">
        <v>4.0845600000000002E-4</v>
      </c>
      <c r="E24" s="69">
        <v>1.7603599999999999E-4</v>
      </c>
      <c r="F24" s="69">
        <v>4.7411000000000003E-4</v>
      </c>
      <c r="G24" s="69">
        <v>4.70321E-4</v>
      </c>
      <c r="H24" s="75">
        <v>42.7</v>
      </c>
      <c r="I24" s="69">
        <v>0.85400000000000009</v>
      </c>
      <c r="J24" s="69">
        <v>1.6702702800000001E-4</v>
      </c>
      <c r="K24" s="69">
        <v>1.1204394600000002E-2</v>
      </c>
      <c r="L24" s="69">
        <v>3.4882142400000007E-4</v>
      </c>
      <c r="M24" s="69">
        <v>1.5033474400000002E-4</v>
      </c>
      <c r="N24" s="69">
        <v>4.0488994000000006E-4</v>
      </c>
      <c r="O24" s="69">
        <v>4.0165413400000005E-4</v>
      </c>
      <c r="P24" s="73">
        <v>0</v>
      </c>
      <c r="Q24" s="79">
        <v>0</v>
      </c>
      <c r="R24" s="74">
        <v>0</v>
      </c>
      <c r="S24" s="73">
        <v>0</v>
      </c>
      <c r="T24" s="74">
        <v>0</v>
      </c>
      <c r="U24" s="74">
        <v>0</v>
      </c>
      <c r="V24" s="74">
        <v>0</v>
      </c>
      <c r="W24" s="76">
        <v>36.862458234000009</v>
      </c>
    </row>
    <row r="25" spans="1:56" s="41" customFormat="1" x14ac:dyDescent="0.2">
      <c r="A25" s="41" t="s">
        <v>253</v>
      </c>
      <c r="B25" s="42">
        <v>2.36503E-4</v>
      </c>
      <c r="C25" s="42">
        <v>1.0907899999999999E-3</v>
      </c>
      <c r="D25" s="42">
        <v>4.0387300000000001E-4</v>
      </c>
      <c r="E25" s="42">
        <v>1.7965200000000001E-4</v>
      </c>
      <c r="F25" s="42">
        <v>5.2115899999999999E-4</v>
      </c>
      <c r="G25" s="42">
        <v>4.5963800000000001E-4</v>
      </c>
      <c r="H25" s="44">
        <v>42.7</v>
      </c>
      <c r="I25" s="42">
        <v>0.85400000000000009</v>
      </c>
      <c r="J25" s="42">
        <v>2.0197356200000002E-4</v>
      </c>
      <c r="K25" s="42">
        <v>9.3153465999999999E-4</v>
      </c>
      <c r="L25" s="42">
        <v>3.4490754200000004E-4</v>
      </c>
      <c r="M25" s="42">
        <v>1.5342280800000003E-4</v>
      </c>
      <c r="N25" s="42">
        <v>4.4506978600000003E-4</v>
      </c>
      <c r="O25" s="42">
        <v>3.9253085200000005E-4</v>
      </c>
      <c r="P25" s="66">
        <v>0</v>
      </c>
      <c r="Q25" s="45">
        <v>0</v>
      </c>
      <c r="R25" s="67">
        <v>0</v>
      </c>
      <c r="S25" s="66">
        <v>0</v>
      </c>
      <c r="T25" s="67">
        <v>0</v>
      </c>
      <c r="U25" s="67">
        <v>0</v>
      </c>
      <c r="V25" s="67">
        <v>0</v>
      </c>
      <c r="W25" s="46">
        <v>3.0647490313999999</v>
      </c>
    </row>
    <row r="26" spans="1:56" s="41" customFormat="1" x14ac:dyDescent="0.2">
      <c r="A26" s="41" t="s">
        <v>254</v>
      </c>
      <c r="B26" s="42">
        <v>2.1039299999999999E-4</v>
      </c>
      <c r="C26" s="42">
        <v>1.0798299999999999E-3</v>
      </c>
      <c r="D26" s="42">
        <v>3.7812399999999997E-4</v>
      </c>
      <c r="E26" s="42">
        <v>1.84568E-4</v>
      </c>
      <c r="F26" s="42">
        <v>5.2582200000000001E-4</v>
      </c>
      <c r="G26" s="42">
        <v>5.3556700000000003E-4</v>
      </c>
      <c r="H26" s="44">
        <v>42.7</v>
      </c>
      <c r="I26" s="42">
        <v>0.85400000000000009</v>
      </c>
      <c r="J26" s="42">
        <v>1.79675622E-4</v>
      </c>
      <c r="K26" s="42">
        <v>9.2217482000000008E-4</v>
      </c>
      <c r="L26" s="42">
        <v>3.2291789600000004E-4</v>
      </c>
      <c r="M26" s="42">
        <v>1.5762107200000002E-4</v>
      </c>
      <c r="N26" s="42">
        <v>4.4905198800000007E-4</v>
      </c>
      <c r="O26" s="42">
        <v>4.5737421800000008E-4</v>
      </c>
      <c r="P26" s="66">
        <v>0</v>
      </c>
      <c r="Q26" s="45">
        <v>0</v>
      </c>
      <c r="R26" s="67">
        <v>0</v>
      </c>
      <c r="S26" s="66">
        <v>0</v>
      </c>
      <c r="T26" s="67">
        <v>0</v>
      </c>
      <c r="U26" s="67">
        <v>0</v>
      </c>
      <c r="V26" s="67">
        <v>0</v>
      </c>
      <c r="W26" s="46">
        <v>3.0339551578000004</v>
      </c>
    </row>
    <row r="27" spans="1:56" x14ac:dyDescent="0.2">
      <c r="A27" t="s">
        <v>255</v>
      </c>
      <c r="B27" s="5">
        <v>4.8184299999999997E-4</v>
      </c>
      <c r="C27" s="5">
        <v>8.1464699999999994E-3</v>
      </c>
      <c r="D27" s="5">
        <v>3.3126199999999997E-4</v>
      </c>
      <c r="E27" s="5">
        <v>2.4728000000000001E-5</v>
      </c>
      <c r="F27" s="5">
        <v>4.2097E-4</v>
      </c>
      <c r="G27" s="5">
        <v>5.4034899999999997E-4</v>
      </c>
      <c r="H27" s="13">
        <v>42.7</v>
      </c>
      <c r="I27" s="5">
        <v>0.85400000000000009</v>
      </c>
      <c r="J27" s="5">
        <v>4.1149392200000003E-4</v>
      </c>
      <c r="K27" s="5">
        <v>6.0302306400000002E-3</v>
      </c>
      <c r="L27" s="5">
        <v>2.8289774799999999E-4</v>
      </c>
      <c r="M27" s="5">
        <v>2.1117712000000002E-5</v>
      </c>
      <c r="N27" s="5">
        <v>3.5950838000000003E-4</v>
      </c>
      <c r="O27" s="5">
        <v>4.6145804600000002E-4</v>
      </c>
      <c r="P27" s="15"/>
      <c r="Q27" s="16">
        <v>8.0000000000000004E-4</v>
      </c>
      <c r="R27" s="17"/>
      <c r="S27" s="17"/>
      <c r="T27" s="17"/>
      <c r="U27" s="17"/>
      <c r="V27" s="17">
        <v>8</v>
      </c>
      <c r="W27" s="13"/>
    </row>
    <row r="28" spans="1:56" x14ac:dyDescent="0.2">
      <c r="A28" t="s">
        <v>256</v>
      </c>
      <c r="B28" s="5">
        <v>3.6086100000000003E-4</v>
      </c>
      <c r="C28" s="5">
        <v>1.42482E-3</v>
      </c>
      <c r="D28" s="5">
        <v>4.65604E-4</v>
      </c>
      <c r="E28" s="5">
        <v>2.58895E-5</v>
      </c>
      <c r="F28" s="5">
        <v>4.1843799999999998E-4</v>
      </c>
      <c r="G28" s="5">
        <v>4.3611399999999998E-4</v>
      </c>
      <c r="H28" s="13">
        <v>42.7</v>
      </c>
      <c r="I28" s="5">
        <v>0.85400000000000009</v>
      </c>
      <c r="J28" s="5">
        <v>3.0817529400000007E-4</v>
      </c>
      <c r="K28" s="5">
        <v>2.8994154000000017E-4</v>
      </c>
      <c r="L28" s="5">
        <v>3.9762581600000002E-4</v>
      </c>
      <c r="M28" s="5">
        <v>2.2109633000000003E-5</v>
      </c>
      <c r="N28" s="5">
        <v>3.5734605200000004E-4</v>
      </c>
      <c r="O28" s="5">
        <v>3.7244135600000004E-4</v>
      </c>
      <c r="P28" s="15"/>
      <c r="Q28" s="16">
        <v>8.0000000000000004E-4</v>
      </c>
      <c r="R28" s="17"/>
      <c r="S28" s="15"/>
      <c r="T28" s="17"/>
      <c r="U28" s="17"/>
      <c r="V28" s="17">
        <v>8</v>
      </c>
      <c r="W28" s="13"/>
    </row>
    <row r="29" spans="1:56" x14ac:dyDescent="0.2">
      <c r="A29" t="s">
        <v>257</v>
      </c>
      <c r="B29" s="5">
        <v>1.0268E-3</v>
      </c>
      <c r="C29" s="5">
        <v>3.7871099999999998E-2</v>
      </c>
      <c r="D29" s="5">
        <v>3.8242199999999997E-2</v>
      </c>
      <c r="E29" s="5">
        <v>1.80219E-2</v>
      </c>
      <c r="F29" s="5">
        <v>6.0179199999999997E-4</v>
      </c>
      <c r="G29" s="5">
        <v>7.5018000000000003E-4</v>
      </c>
      <c r="H29" s="13">
        <v>40</v>
      </c>
      <c r="I29" s="5">
        <v>0.8</v>
      </c>
      <c r="J29" s="5">
        <v>8.214400000000001E-4</v>
      </c>
      <c r="K29" s="5">
        <v>2.9370025259999998E-2</v>
      </c>
      <c r="L29" s="5">
        <v>3.0593759999999998E-2</v>
      </c>
      <c r="M29" s="5">
        <v>1.4417520000000001E-2</v>
      </c>
      <c r="N29" s="5">
        <v>4.8143360000000001E-4</v>
      </c>
      <c r="O29" s="5">
        <v>6.0014400000000005E-4</v>
      </c>
      <c r="P29" s="15"/>
      <c r="Q29" s="15">
        <v>1.2E-2</v>
      </c>
      <c r="R29" s="17"/>
      <c r="S29" s="15"/>
      <c r="T29" s="17"/>
      <c r="U29" s="17"/>
      <c r="V29" s="17">
        <v>120</v>
      </c>
      <c r="W29" s="13"/>
    </row>
    <row r="30" spans="1:56" x14ac:dyDescent="0.2">
      <c r="A30" t="s">
        <v>258</v>
      </c>
      <c r="B30" s="5">
        <v>1.1295400000000001E-3</v>
      </c>
      <c r="C30" s="5">
        <v>4.3743400000000002E-2</v>
      </c>
      <c r="D30" s="5">
        <v>4.37542E-2</v>
      </c>
      <c r="E30" s="5">
        <v>1.82241E-2</v>
      </c>
      <c r="F30" s="5">
        <v>5.5299799999999997E-4</v>
      </c>
      <c r="G30" s="5">
        <v>6.6437899999999999E-4</v>
      </c>
      <c r="H30" s="13">
        <v>40</v>
      </c>
      <c r="I30" s="5">
        <v>0.8</v>
      </c>
      <c r="J30" s="5">
        <v>9.0363200000000013E-4</v>
      </c>
      <c r="K30" s="5">
        <v>3.4067865259999996E-2</v>
      </c>
      <c r="L30" s="5">
        <v>3.5003360000000004E-2</v>
      </c>
      <c r="M30" s="5">
        <v>1.457928E-2</v>
      </c>
      <c r="N30" s="5">
        <v>4.4239840000000002E-4</v>
      </c>
      <c r="O30" s="5">
        <v>5.3150319999999997E-4</v>
      </c>
      <c r="P30" s="15"/>
      <c r="Q30" s="15">
        <v>1.2E-2</v>
      </c>
      <c r="R30" s="17"/>
      <c r="S30" s="15"/>
      <c r="T30" s="17"/>
      <c r="U30" s="17"/>
      <c r="V30" s="17">
        <v>120</v>
      </c>
      <c r="W30" s="13"/>
      <c r="BD30">
        <v>616</v>
      </c>
    </row>
    <row r="31" spans="1:56" x14ac:dyDescent="0.2">
      <c r="A31" t="s">
        <v>259</v>
      </c>
      <c r="B31" s="5">
        <v>5.1128999999999996E-4</v>
      </c>
      <c r="C31" s="5">
        <v>5.8185000000000001E-2</v>
      </c>
      <c r="D31" s="5">
        <v>0.17222000000000001</v>
      </c>
      <c r="E31" s="5">
        <v>1.30802E-2</v>
      </c>
      <c r="F31" s="5">
        <v>3.7498400000000003E-4</v>
      </c>
      <c r="G31" s="5">
        <v>5.5458999999999999E-4</v>
      </c>
      <c r="H31" s="13">
        <v>40</v>
      </c>
      <c r="I31" s="5">
        <v>0.8</v>
      </c>
      <c r="J31" s="5">
        <v>4.0903199999999998E-4</v>
      </c>
      <c r="K31" s="5">
        <v>4.5621145260000009E-2</v>
      </c>
      <c r="L31" s="5">
        <v>0.13777600000000001</v>
      </c>
      <c r="M31" s="5">
        <v>1.046416E-2</v>
      </c>
      <c r="N31" s="5">
        <v>2.9998720000000005E-4</v>
      </c>
      <c r="O31" s="5">
        <v>4.4367199999999999E-4</v>
      </c>
      <c r="P31" s="15"/>
      <c r="Q31" s="15">
        <v>2.1999999999999999E-2</v>
      </c>
      <c r="R31" s="17"/>
      <c r="S31" s="17"/>
      <c r="T31" s="17"/>
      <c r="U31" s="17"/>
      <c r="V31" s="17">
        <v>220</v>
      </c>
      <c r="W31" s="13"/>
    </row>
    <row r="32" spans="1:56" x14ac:dyDescent="0.2">
      <c r="A32" t="s">
        <v>260</v>
      </c>
      <c r="B32" s="5">
        <v>5.2593900000000001E-4</v>
      </c>
      <c r="C32" s="5">
        <v>4.2019599999999997E-2</v>
      </c>
      <c r="D32" s="5">
        <v>0.17321</v>
      </c>
      <c r="E32" s="5">
        <v>1.32018E-2</v>
      </c>
      <c r="F32" s="5">
        <v>4.3716300000000002E-4</v>
      </c>
      <c r="G32" s="5">
        <v>5.4146900000000004E-4</v>
      </c>
      <c r="H32" s="13">
        <v>40</v>
      </c>
      <c r="I32" s="5">
        <v>0.8</v>
      </c>
      <c r="J32" s="5">
        <v>4.2075120000000004E-4</v>
      </c>
      <c r="K32" s="5">
        <v>3.2688825259999998E-2</v>
      </c>
      <c r="L32" s="5">
        <v>0.138568</v>
      </c>
      <c r="M32" s="5">
        <v>1.056144E-2</v>
      </c>
      <c r="N32" s="5">
        <v>3.4973040000000006E-4</v>
      </c>
      <c r="O32" s="5">
        <v>4.3317520000000007E-4</v>
      </c>
      <c r="P32" s="15"/>
      <c r="Q32" s="15">
        <v>2.1999999999999999E-2</v>
      </c>
      <c r="R32" s="17"/>
      <c r="S32" s="17"/>
      <c r="T32" s="17"/>
      <c r="U32" s="17"/>
      <c r="V32" s="17">
        <v>220</v>
      </c>
      <c r="W32" s="13"/>
    </row>
    <row r="33" spans="1:23" x14ac:dyDescent="0.2">
      <c r="A33" t="s">
        <v>261</v>
      </c>
      <c r="B33" s="5">
        <v>4.8186099999999999E-4</v>
      </c>
      <c r="C33" s="5">
        <v>4.26915E-2</v>
      </c>
      <c r="D33" s="5">
        <v>0.24571999999999999</v>
      </c>
      <c r="E33" s="5">
        <v>2.7014199999999999E-2</v>
      </c>
      <c r="F33" s="5">
        <v>4.53454E-4</v>
      </c>
      <c r="G33" s="5">
        <v>6.1144300000000003E-4</v>
      </c>
      <c r="H33" s="13">
        <v>38.869999999999997</v>
      </c>
      <c r="I33" s="5">
        <v>0.77739999999999998</v>
      </c>
      <c r="J33" s="5">
        <v>3.7459874139999995E-4</v>
      </c>
      <c r="K33" s="5">
        <v>3.2261517360000005E-2</v>
      </c>
      <c r="L33" s="5">
        <v>0.191022728</v>
      </c>
      <c r="M33" s="5">
        <v>2.100083908E-2</v>
      </c>
      <c r="N33" s="5">
        <v>3.5251513959999998E-4</v>
      </c>
      <c r="O33" s="5">
        <v>4.7533578820000002E-4</v>
      </c>
      <c r="P33" s="15"/>
      <c r="Q33" s="15">
        <v>1.14E-2</v>
      </c>
      <c r="R33" s="15"/>
      <c r="S33" s="15"/>
      <c r="T33" s="15"/>
      <c r="U33" s="15"/>
      <c r="V33" s="17">
        <v>114</v>
      </c>
      <c r="W33" s="13"/>
    </row>
    <row r="34" spans="1:23" x14ac:dyDescent="0.2">
      <c r="A34" t="s">
        <v>262</v>
      </c>
      <c r="B34" s="5">
        <v>7.7157500000000004E-4</v>
      </c>
      <c r="C34" s="5">
        <v>4.5422999999999998E-2</v>
      </c>
      <c r="D34" s="5">
        <v>0.25984000000000002</v>
      </c>
      <c r="E34" s="5">
        <v>2.5215999999999999E-2</v>
      </c>
      <c r="F34" s="5">
        <v>1.27746E-3</v>
      </c>
      <c r="G34" s="5">
        <v>2.72836E-3</v>
      </c>
      <c r="H34" s="13">
        <v>38.869999999999997</v>
      </c>
      <c r="I34" s="5">
        <v>0.77739999999999998</v>
      </c>
      <c r="J34" s="5">
        <v>5.9982240499999997E-4</v>
      </c>
      <c r="K34" s="5">
        <v>3.4384985460000003E-2</v>
      </c>
      <c r="L34" s="5">
        <v>0.20199961599999999</v>
      </c>
      <c r="M34" s="5">
        <v>1.9602918399999999E-2</v>
      </c>
      <c r="N34" s="5">
        <v>9.9309740399999998E-4</v>
      </c>
      <c r="O34" s="5">
        <v>2.1210270639999999E-3</v>
      </c>
      <c r="P34" s="15"/>
      <c r="Q34" s="15">
        <v>1.14E-2</v>
      </c>
      <c r="R34" s="15"/>
      <c r="S34" s="15"/>
      <c r="T34" s="15"/>
      <c r="U34" s="15"/>
      <c r="V34" s="17">
        <v>114</v>
      </c>
      <c r="W34" s="13"/>
    </row>
    <row r="35" spans="1:23" x14ac:dyDescent="0.2">
      <c r="A35" t="s">
        <v>263</v>
      </c>
      <c r="B35" s="5">
        <v>6.0189E-4</v>
      </c>
      <c r="C35" s="5">
        <v>6.1404500000000001E-2</v>
      </c>
      <c r="D35" s="5">
        <v>0.33211000000000002</v>
      </c>
      <c r="E35" s="5">
        <v>3.1708100000000003E-2</v>
      </c>
      <c r="F35" s="5">
        <v>4.44516E-4</v>
      </c>
      <c r="G35" s="5">
        <v>4.0407600000000001E-4</v>
      </c>
      <c r="H35" s="13">
        <v>38.61</v>
      </c>
      <c r="I35" s="5">
        <v>0.7722</v>
      </c>
      <c r="J35" s="5">
        <v>4.6477945799999998E-4</v>
      </c>
      <c r="K35" s="5">
        <v>4.6489700159999994E-2</v>
      </c>
      <c r="L35" s="5">
        <v>0.25645534200000003</v>
      </c>
      <c r="M35" s="5">
        <v>2.4484994820000001E-2</v>
      </c>
      <c r="N35" s="5">
        <v>3.4325525520000001E-4</v>
      </c>
      <c r="O35" s="5">
        <v>3.120274872E-4</v>
      </c>
      <c r="P35" s="15"/>
      <c r="Q35" s="15">
        <v>2.4299999999999999E-2</v>
      </c>
      <c r="R35" s="15"/>
      <c r="S35" s="15"/>
      <c r="T35" s="15"/>
      <c r="U35" s="15"/>
      <c r="V35" s="17">
        <v>243</v>
      </c>
      <c r="W35" s="13"/>
    </row>
    <row r="36" spans="1:23" x14ac:dyDescent="0.2">
      <c r="A36" t="s">
        <v>264</v>
      </c>
      <c r="B36" s="5">
        <v>4.3828999999999998E-4</v>
      </c>
      <c r="C36" s="5">
        <v>4.72167E-2</v>
      </c>
      <c r="D36" s="5">
        <v>0.32062000000000002</v>
      </c>
      <c r="E36" s="5">
        <v>3.10923E-2</v>
      </c>
      <c r="F36" s="5">
        <v>4.5023699999999998E-4</v>
      </c>
      <c r="G36" s="5">
        <v>7.1212300000000005E-4</v>
      </c>
      <c r="H36" s="13">
        <v>38.61</v>
      </c>
      <c r="I36" s="5">
        <v>0.7722</v>
      </c>
      <c r="J36" s="5">
        <v>3.3844753799999999E-4</v>
      </c>
      <c r="K36" s="5">
        <v>3.5533881000000003E-2</v>
      </c>
      <c r="L36" s="5">
        <v>0.24758276400000001</v>
      </c>
      <c r="M36" s="5">
        <v>2.4009474060000001E-2</v>
      </c>
      <c r="N36" s="5">
        <v>3.4767301139999998E-4</v>
      </c>
      <c r="O36" s="5">
        <v>5.4990138060000008E-4</v>
      </c>
      <c r="P36" s="15"/>
      <c r="Q36" s="15">
        <v>2.4299999999999999E-2</v>
      </c>
      <c r="R36" s="15"/>
      <c r="S36" s="15"/>
      <c r="T36" s="15"/>
      <c r="U36" s="15"/>
      <c r="V36" s="17">
        <v>243</v>
      </c>
      <c r="W36" s="13"/>
    </row>
    <row r="37" spans="1:23" x14ac:dyDescent="0.2">
      <c r="A37" s="12" t="s">
        <v>60</v>
      </c>
    </row>
    <row r="38" spans="1:23" x14ac:dyDescent="0.2">
      <c r="A38" s="37" t="s">
        <v>240</v>
      </c>
      <c r="W38"/>
    </row>
    <row r="39" spans="1:23" x14ac:dyDescent="0.2">
      <c r="A39" t="s">
        <v>265</v>
      </c>
      <c r="B39" s="5">
        <v>2.15171E-4</v>
      </c>
      <c r="C39" s="5">
        <v>6.8350400000000006E-2</v>
      </c>
      <c r="D39" s="5">
        <v>8.1351599999999996E-2</v>
      </c>
      <c r="E39" s="5">
        <v>1.3502E-3</v>
      </c>
      <c r="F39" s="5">
        <v>3.1913699999999999E-4</v>
      </c>
      <c r="G39" s="5">
        <v>2.22723E-4</v>
      </c>
      <c r="H39" s="14">
        <v>57.37</v>
      </c>
      <c r="I39" s="5">
        <v>1.1474</v>
      </c>
      <c r="J39" s="5">
        <v>2.4688720540000001E-4</v>
      </c>
      <c r="K39" s="5">
        <v>7.7498394220000003E-2</v>
      </c>
      <c r="L39" s="5">
        <v>9.3342825839999991E-2</v>
      </c>
      <c r="M39" s="5">
        <v>1.5492194799999999E-3</v>
      </c>
      <c r="N39" s="5">
        <v>3.6617779379999999E-4</v>
      </c>
      <c r="O39" s="5">
        <v>2.5555237019999998E-4</v>
      </c>
      <c r="Q39" s="15">
        <v>2.63E-2</v>
      </c>
      <c r="V39" s="17">
        <v>263</v>
      </c>
      <c r="W39"/>
    </row>
    <row r="40" spans="1:23" x14ac:dyDescent="0.2">
      <c r="A40" t="s">
        <v>266</v>
      </c>
      <c r="B40" s="5">
        <v>2.4609499999999999E-4</v>
      </c>
      <c r="C40" s="5">
        <v>6.4934800000000001E-2</v>
      </c>
      <c r="D40" s="5">
        <v>7.9903399999999999E-2</v>
      </c>
      <c r="E40" s="5">
        <v>1.35933E-3</v>
      </c>
      <c r="F40" s="5">
        <v>3.07559E-4</v>
      </c>
      <c r="G40" s="5">
        <v>1.7903999999999999E-4</v>
      </c>
      <c r="H40" s="14">
        <v>57.37</v>
      </c>
      <c r="I40" s="5">
        <v>1.1474</v>
      </c>
      <c r="J40" s="5">
        <v>2.82369403E-4</v>
      </c>
      <c r="K40" s="5">
        <v>7.3579334780000005E-2</v>
      </c>
      <c r="L40" s="5">
        <v>9.1681161159999996E-2</v>
      </c>
      <c r="M40" s="5">
        <v>1.5596952419999999E-3</v>
      </c>
      <c r="N40" s="5">
        <v>3.5289319660000002E-4</v>
      </c>
      <c r="O40" s="5">
        <v>2.0543049599999999E-4</v>
      </c>
      <c r="Q40" s="15">
        <v>2.63E-2</v>
      </c>
      <c r="V40" s="17">
        <v>263</v>
      </c>
      <c r="W40"/>
    </row>
    <row r="41" spans="1:23" x14ac:dyDescent="0.2">
      <c r="A41" t="s">
        <v>267</v>
      </c>
      <c r="B41" s="5">
        <v>2.2169299999999999E-4</v>
      </c>
      <c r="C41" s="5">
        <v>6.6308800000000001E-2</v>
      </c>
      <c r="D41" s="5">
        <v>3.4975800000000001E-2</v>
      </c>
      <c r="E41" s="5">
        <v>1.1801400000000001E-3</v>
      </c>
      <c r="F41" s="5">
        <v>3.6816300000000002E-4</v>
      </c>
      <c r="G41" s="5">
        <v>2.0752999999999999E-4</v>
      </c>
      <c r="H41" s="14">
        <v>54.68</v>
      </c>
      <c r="I41" s="5">
        <v>1.0935999999999999</v>
      </c>
      <c r="J41" s="5">
        <v>2.4244346479999998E-4</v>
      </c>
      <c r="K41" s="5">
        <v>7.1588448939999993E-2</v>
      </c>
      <c r="L41" s="5">
        <v>3.8249534879999998E-2</v>
      </c>
      <c r="M41" s="5">
        <v>1.290601104E-3</v>
      </c>
      <c r="N41" s="5">
        <v>4.0262305679999999E-4</v>
      </c>
      <c r="O41" s="5">
        <v>2.2695480799999997E-4</v>
      </c>
      <c r="Q41" s="15">
        <v>2.1700000000000001E-2</v>
      </c>
      <c r="V41" s="17">
        <v>217</v>
      </c>
      <c r="W41"/>
    </row>
    <row r="42" spans="1:23" x14ac:dyDescent="0.2">
      <c r="A42" t="s">
        <v>268</v>
      </c>
      <c r="B42" s="5">
        <v>2.11714E-4</v>
      </c>
      <c r="C42" s="5">
        <v>6.4492300000000002E-2</v>
      </c>
      <c r="D42" s="5">
        <v>3.5429799999999997E-2</v>
      </c>
      <c r="E42" s="5">
        <v>1.22018E-3</v>
      </c>
      <c r="F42" s="5">
        <v>3.5404499999999999E-4</v>
      </c>
      <c r="G42" s="5">
        <v>2.06324E-4</v>
      </c>
      <c r="H42" s="14">
        <v>54.68</v>
      </c>
      <c r="I42" s="5">
        <v>1.0935999999999999</v>
      </c>
      <c r="J42" s="5">
        <v>2.3153043039999998E-4</v>
      </c>
      <c r="K42" s="5">
        <v>6.9601924539999999E-2</v>
      </c>
      <c r="L42" s="5">
        <v>3.8746029279999997E-2</v>
      </c>
      <c r="M42" s="5">
        <v>1.3343888479999998E-3</v>
      </c>
      <c r="N42" s="5">
        <v>3.8718361199999998E-4</v>
      </c>
      <c r="O42" s="5">
        <v>2.2563592639999997E-4</v>
      </c>
      <c r="Q42" s="15">
        <v>2.1700000000000001E-2</v>
      </c>
      <c r="V42" s="17">
        <v>217</v>
      </c>
      <c r="W42"/>
    </row>
    <row r="43" spans="1:23" x14ac:dyDescent="0.2">
      <c r="A43" s="38"/>
      <c r="B43" s="5"/>
      <c r="C43" s="5"/>
      <c r="D43" s="6"/>
      <c r="E43" s="5"/>
      <c r="F43" s="6"/>
      <c r="G43" s="5"/>
      <c r="I43" s="5"/>
      <c r="J43" s="5"/>
      <c r="K43" s="5"/>
      <c r="L43" s="5"/>
      <c r="M43" s="5"/>
      <c r="N43" s="5"/>
      <c r="O43" s="5"/>
      <c r="Q43" s="15"/>
      <c r="V43" s="17"/>
      <c r="W43"/>
    </row>
    <row r="44" spans="1:23" x14ac:dyDescent="0.2">
      <c r="A44" s="12"/>
    </row>
    <row r="45" spans="1:23" x14ac:dyDescent="0.2">
      <c r="A45" s="38"/>
    </row>
    <row r="46" spans="1:23" x14ac:dyDescent="0.2">
      <c r="B46" s="5"/>
      <c r="C46" s="5"/>
      <c r="D46" s="6"/>
      <c r="E46" s="5"/>
      <c r="F46" s="6"/>
      <c r="G46" s="5"/>
      <c r="I46" s="5"/>
      <c r="J46" s="5"/>
      <c r="K46" s="5"/>
      <c r="L46" s="5"/>
      <c r="M46" s="5"/>
      <c r="N46" s="5"/>
      <c r="O46" s="5"/>
      <c r="Q46" s="15"/>
      <c r="V46" s="17"/>
    </row>
    <row r="47" spans="1:23" x14ac:dyDescent="0.2">
      <c r="B47" s="5"/>
      <c r="C47" s="5"/>
      <c r="D47" s="6"/>
      <c r="E47" s="5"/>
      <c r="F47" s="6"/>
      <c r="G47" s="5"/>
      <c r="I47" s="5"/>
      <c r="J47" s="5"/>
      <c r="K47" s="5"/>
      <c r="L47" s="5"/>
      <c r="M47" s="5"/>
      <c r="N47" s="5"/>
      <c r="O47" s="5"/>
      <c r="Q47" s="15"/>
      <c r="V47" s="17"/>
    </row>
    <row r="48" spans="1:23" x14ac:dyDescent="0.2">
      <c r="B48" s="5"/>
      <c r="C48" s="5"/>
      <c r="D48" s="6"/>
      <c r="E48" s="5"/>
      <c r="F48" s="6"/>
      <c r="G48" s="5"/>
      <c r="I48" s="5"/>
      <c r="J48" s="5"/>
      <c r="K48" s="5"/>
      <c r="L48" s="5"/>
      <c r="M48" s="5"/>
      <c r="N48" s="5"/>
      <c r="O48" s="5"/>
      <c r="Q48" s="15"/>
      <c r="V48" s="17"/>
    </row>
    <row r="49" spans="2:23" x14ac:dyDescent="0.2">
      <c r="B49" s="5"/>
      <c r="C49" s="5"/>
      <c r="D49" s="6"/>
      <c r="E49" s="5"/>
      <c r="F49" s="6"/>
      <c r="G49" s="5"/>
      <c r="I49" s="5"/>
      <c r="J49" s="5"/>
      <c r="K49" s="5"/>
      <c r="L49" s="5"/>
      <c r="M49" s="5"/>
      <c r="N49" s="5"/>
      <c r="O49" s="5"/>
      <c r="Q49" s="15"/>
      <c r="V49" s="17"/>
    </row>
    <row r="50" spans="2:23" x14ac:dyDescent="0.2">
      <c r="B50" s="5"/>
      <c r="C50" s="5"/>
      <c r="D50" s="6"/>
      <c r="E50" s="5"/>
      <c r="F50" s="6"/>
      <c r="G50" s="5"/>
      <c r="I50" s="5"/>
      <c r="J50" s="5"/>
      <c r="K50" s="5"/>
      <c r="L50" s="5"/>
      <c r="M50" s="5"/>
      <c r="N50" s="5"/>
      <c r="O50" s="5"/>
      <c r="Q50" s="15"/>
      <c r="V50" s="17"/>
    </row>
    <row r="51" spans="2:23" x14ac:dyDescent="0.2">
      <c r="B51" s="5"/>
      <c r="C51" s="5"/>
      <c r="D51" s="6"/>
      <c r="E51" s="5"/>
      <c r="F51" s="6"/>
      <c r="G51" s="5"/>
      <c r="I51" s="5"/>
      <c r="J51" s="5"/>
      <c r="K51" s="5"/>
      <c r="L51" s="5"/>
      <c r="M51" s="5"/>
      <c r="N51" s="5"/>
      <c r="O51" s="5"/>
      <c r="Q51" s="15"/>
      <c r="V51" s="17"/>
    </row>
    <row r="52" spans="2:23" x14ac:dyDescent="0.2">
      <c r="B52" s="5"/>
      <c r="C52" s="5"/>
      <c r="D52" s="6"/>
      <c r="E52" s="5"/>
      <c r="F52" s="6"/>
      <c r="G52" s="5"/>
      <c r="I52" s="5"/>
      <c r="J52" s="5"/>
      <c r="K52" s="5"/>
      <c r="L52" s="5"/>
      <c r="M52" s="5"/>
      <c r="N52" s="5"/>
      <c r="O52" s="5"/>
      <c r="Q52" s="15"/>
      <c r="V52" s="17"/>
    </row>
    <row r="53" spans="2:23" x14ac:dyDescent="0.2">
      <c r="B53" s="5"/>
      <c r="C53" s="5"/>
      <c r="D53" s="6"/>
      <c r="E53" s="5"/>
      <c r="F53" s="6"/>
      <c r="G53" s="5"/>
      <c r="I53" s="5"/>
      <c r="J53" s="5"/>
      <c r="K53" s="5"/>
      <c r="L53" s="5"/>
      <c r="M53" s="5"/>
      <c r="N53" s="5"/>
      <c r="O53" s="5"/>
      <c r="Q53" s="15"/>
      <c r="V53" s="17"/>
    </row>
    <row r="54" spans="2:23" x14ac:dyDescent="0.2">
      <c r="B54" s="5"/>
      <c r="C54" s="5"/>
      <c r="D54" s="6"/>
      <c r="E54" s="5"/>
      <c r="F54" s="6"/>
      <c r="G54" s="5"/>
      <c r="I54" s="5"/>
      <c r="J54" s="5"/>
      <c r="K54" s="5"/>
      <c r="L54" s="5"/>
      <c r="M54" s="5"/>
      <c r="N54" s="5"/>
      <c r="O54" s="5"/>
      <c r="Q54" s="15"/>
      <c r="V54" s="17"/>
    </row>
    <row r="55" spans="2:23" s="15" customFormat="1" x14ac:dyDescent="0.2">
      <c r="B55" s="26"/>
      <c r="C55" s="26"/>
      <c r="D55" s="27"/>
      <c r="E55" s="26"/>
      <c r="F55" s="27"/>
      <c r="G55" s="26"/>
      <c r="H55" s="28"/>
      <c r="I55" s="26"/>
      <c r="J55" s="26"/>
      <c r="K55" s="26"/>
      <c r="L55" s="26"/>
      <c r="M55" s="26"/>
      <c r="N55" s="26"/>
      <c r="O55" s="26"/>
      <c r="V55" s="17"/>
      <c r="W55" s="28"/>
    </row>
    <row r="56" spans="2:23" s="15" customFormat="1" x14ac:dyDescent="0.2">
      <c r="B56" s="26"/>
      <c r="C56" s="26"/>
      <c r="D56" s="27"/>
      <c r="E56" s="26"/>
      <c r="F56" s="27"/>
      <c r="G56" s="26"/>
      <c r="H56" s="28"/>
      <c r="I56" s="26"/>
      <c r="J56" s="26"/>
      <c r="K56" s="26"/>
      <c r="L56" s="26"/>
      <c r="M56" s="26"/>
      <c r="N56" s="26"/>
      <c r="O56" s="26"/>
      <c r="V56" s="17"/>
      <c r="W56" s="28"/>
    </row>
    <row r="57" spans="2:23" s="15" customFormat="1" x14ac:dyDescent="0.2">
      <c r="B57" s="26"/>
      <c r="C57" s="26"/>
      <c r="D57" s="27"/>
      <c r="E57" s="26"/>
      <c r="F57" s="27"/>
      <c r="G57" s="26"/>
      <c r="H57" s="28"/>
      <c r="I57" s="26"/>
      <c r="J57" s="26"/>
      <c r="K57" s="26"/>
      <c r="L57" s="26"/>
      <c r="M57" s="26"/>
      <c r="N57" s="26"/>
      <c r="O57" s="26"/>
      <c r="V57" s="17"/>
      <c r="W57" s="28"/>
    </row>
    <row r="58" spans="2:23" x14ac:dyDescent="0.2">
      <c r="B58" s="5"/>
      <c r="C58" s="5"/>
      <c r="D58" s="6"/>
      <c r="E58" s="5"/>
      <c r="F58" s="6"/>
      <c r="G58" s="5"/>
      <c r="I58" s="5"/>
      <c r="J58" s="5"/>
      <c r="K58" s="5"/>
      <c r="L58" s="5"/>
      <c r="M58" s="5"/>
      <c r="N58" s="5"/>
      <c r="O58" s="5"/>
      <c r="Q58" s="15"/>
      <c r="V58" s="17"/>
    </row>
    <row r="59" spans="2:23" x14ac:dyDescent="0.2">
      <c r="B59" s="5"/>
      <c r="C59" s="5"/>
      <c r="D59" s="6"/>
      <c r="E59" s="5"/>
      <c r="F59" s="6"/>
      <c r="G59" s="5"/>
      <c r="I59" s="5"/>
      <c r="J59" s="5"/>
      <c r="K59" s="5"/>
      <c r="L59" s="5"/>
      <c r="M59" s="5"/>
      <c r="N59" s="5"/>
      <c r="O59" s="5"/>
      <c r="Q59" s="15"/>
      <c r="V59" s="17"/>
    </row>
    <row r="60" spans="2:23" x14ac:dyDescent="0.2">
      <c r="B60" s="5"/>
      <c r="C60" s="5"/>
      <c r="D60" s="6"/>
      <c r="E60" s="5"/>
      <c r="F60" s="6"/>
      <c r="G60" s="5"/>
      <c r="I60" s="5"/>
      <c r="J60" s="5"/>
      <c r="K60" s="5"/>
      <c r="L60" s="5"/>
      <c r="M60" s="5"/>
      <c r="N60" s="5"/>
      <c r="O60" s="5"/>
      <c r="Q60" s="15"/>
      <c r="V60" s="17"/>
    </row>
    <row r="61" spans="2:23" x14ac:dyDescent="0.2">
      <c r="B61" s="5"/>
      <c r="C61" s="5"/>
      <c r="D61" s="6"/>
      <c r="E61" s="5"/>
      <c r="F61" s="6"/>
      <c r="G61" s="5"/>
      <c r="I61" s="5"/>
      <c r="J61" s="5"/>
      <c r="K61" s="5"/>
      <c r="L61" s="5"/>
      <c r="M61" s="5"/>
      <c r="N61" s="5"/>
      <c r="O61" s="5"/>
      <c r="Q61" s="15"/>
      <c r="V61" s="17"/>
    </row>
    <row r="62" spans="2:23" x14ac:dyDescent="0.2">
      <c r="B62" s="5"/>
      <c r="C62" s="5"/>
      <c r="D62" s="6"/>
      <c r="E62" s="5"/>
      <c r="F62" s="6"/>
      <c r="G62" s="5"/>
      <c r="I62" s="5"/>
      <c r="J62" s="5"/>
      <c r="K62" s="5"/>
      <c r="L62" s="5"/>
      <c r="M62" s="5"/>
      <c r="N62" s="5"/>
      <c r="O62" s="5"/>
      <c r="Q62" s="15"/>
      <c r="V62" s="17"/>
    </row>
    <row r="63" spans="2:23" x14ac:dyDescent="0.2">
      <c r="B63" s="5"/>
      <c r="C63" s="5"/>
      <c r="D63" s="6"/>
      <c r="E63" s="5"/>
      <c r="F63" s="6"/>
      <c r="G63" s="5"/>
      <c r="I63" s="5"/>
      <c r="J63" s="5"/>
      <c r="K63" s="5"/>
      <c r="L63" s="5"/>
      <c r="M63" s="5"/>
      <c r="N63" s="5"/>
      <c r="O63" s="5"/>
      <c r="Q63" s="15"/>
      <c r="V63" s="17"/>
    </row>
    <row r="64" spans="2:23" x14ac:dyDescent="0.2">
      <c r="B64" s="5"/>
      <c r="C64" s="5"/>
      <c r="D64" s="6"/>
      <c r="E64" s="5"/>
      <c r="F64" s="6"/>
      <c r="G64" s="5"/>
      <c r="I64" s="5"/>
      <c r="J64" s="5"/>
      <c r="K64" s="5"/>
      <c r="L64" s="5"/>
      <c r="M64" s="5"/>
      <c r="N64" s="5"/>
      <c r="O64" s="5"/>
      <c r="Q64" s="15"/>
      <c r="V64" s="17"/>
    </row>
    <row r="65" spans="1:22" x14ac:dyDescent="0.2">
      <c r="B65" s="5"/>
      <c r="C65" s="5"/>
      <c r="D65" s="6"/>
      <c r="E65" s="5"/>
      <c r="F65" s="6"/>
      <c r="G65" s="5"/>
      <c r="I65" s="5"/>
      <c r="J65" s="5"/>
      <c r="K65" s="5"/>
      <c r="L65" s="5"/>
      <c r="M65" s="5"/>
      <c r="N65" s="5"/>
      <c r="O65" s="5"/>
      <c r="Q65" s="15"/>
      <c r="V65" s="17"/>
    </row>
    <row r="66" spans="1:22" x14ac:dyDescent="0.2">
      <c r="B66" s="5"/>
      <c r="C66" s="5"/>
      <c r="D66" s="6"/>
      <c r="E66" s="5"/>
      <c r="F66" s="6"/>
      <c r="G66" s="5"/>
      <c r="I66" s="5"/>
      <c r="J66" s="5"/>
      <c r="K66" s="5"/>
      <c r="L66" s="5"/>
      <c r="M66" s="5"/>
      <c r="N66" s="5"/>
      <c r="O66" s="5"/>
      <c r="Q66" s="15"/>
      <c r="V66" s="17"/>
    </row>
    <row r="67" spans="1:22" x14ac:dyDescent="0.2">
      <c r="B67" s="5"/>
      <c r="C67" s="5"/>
      <c r="D67" s="6"/>
      <c r="E67" s="5"/>
      <c r="F67" s="6"/>
      <c r="G67" s="5"/>
      <c r="I67" s="5"/>
      <c r="J67" s="5"/>
      <c r="K67" s="5"/>
      <c r="L67" s="5"/>
      <c r="M67" s="5"/>
      <c r="N67" s="5"/>
      <c r="O67" s="5"/>
      <c r="Q67" s="15"/>
      <c r="V67" s="17"/>
    </row>
    <row r="68" spans="1:22" x14ac:dyDescent="0.2">
      <c r="B68" s="5"/>
      <c r="C68" s="5"/>
      <c r="D68" s="6"/>
      <c r="E68" s="5"/>
      <c r="F68" s="6"/>
      <c r="G68" s="5"/>
      <c r="I68" s="5"/>
      <c r="J68" s="5"/>
      <c r="K68" s="5"/>
      <c r="L68" s="5"/>
      <c r="M68" s="5"/>
      <c r="N68" s="5"/>
      <c r="O68" s="5"/>
      <c r="Q68" s="15"/>
      <c r="V68" s="17"/>
    </row>
    <row r="69" spans="1:22" x14ac:dyDescent="0.2">
      <c r="A69" s="38"/>
    </row>
    <row r="70" spans="1:22" x14ac:dyDescent="0.2">
      <c r="B70" s="5"/>
      <c r="C70" s="5"/>
      <c r="D70" s="6"/>
      <c r="E70" s="5"/>
      <c r="F70" s="6"/>
      <c r="G70" s="5"/>
      <c r="I70" s="5"/>
      <c r="J70" s="5"/>
      <c r="K70" s="5"/>
      <c r="L70" s="5"/>
      <c r="M70" s="5"/>
      <c r="N70" s="5"/>
      <c r="O70" s="5"/>
      <c r="Q70" s="15"/>
      <c r="V70" s="17"/>
    </row>
    <row r="71" spans="1:22" x14ac:dyDescent="0.2">
      <c r="B71" s="5"/>
      <c r="C71" s="5"/>
      <c r="D71" s="6"/>
      <c r="E71" s="5"/>
      <c r="F71" s="6"/>
      <c r="G71" s="5"/>
      <c r="I71" s="5"/>
      <c r="J71" s="5"/>
      <c r="K71" s="5"/>
      <c r="L71" s="5"/>
      <c r="M71" s="5"/>
      <c r="N71" s="5"/>
      <c r="O71" s="5"/>
      <c r="Q71" s="15"/>
      <c r="V71" s="17"/>
    </row>
    <row r="72" spans="1:22" x14ac:dyDescent="0.2">
      <c r="B72" s="5"/>
      <c r="C72" s="5"/>
      <c r="D72" s="6"/>
      <c r="E72" s="5"/>
      <c r="F72" s="6"/>
      <c r="G72" s="5"/>
      <c r="I72" s="5"/>
      <c r="J72" s="5"/>
      <c r="K72" s="5"/>
      <c r="L72" s="5"/>
      <c r="M72" s="5"/>
      <c r="N72" s="5"/>
      <c r="O72" s="5"/>
      <c r="Q72" s="15"/>
      <c r="R72" s="15"/>
      <c r="S72" s="15"/>
      <c r="T72" s="15"/>
      <c r="U72" s="15"/>
      <c r="V72" s="17"/>
    </row>
    <row r="73" spans="1:22" x14ac:dyDescent="0.2">
      <c r="B73" s="5"/>
      <c r="C73" s="5"/>
      <c r="D73" s="6"/>
      <c r="E73" s="5"/>
      <c r="F73" s="6"/>
      <c r="G73" s="5"/>
      <c r="I73" s="5"/>
      <c r="J73" s="5"/>
      <c r="K73" s="5"/>
      <c r="L73" s="5"/>
      <c r="M73" s="5"/>
      <c r="N73" s="5"/>
      <c r="O73" s="5"/>
      <c r="Q73" s="15"/>
      <c r="R73" s="15"/>
      <c r="S73" s="15"/>
      <c r="T73" s="15"/>
      <c r="U73" s="15"/>
      <c r="V73" s="17"/>
    </row>
  </sheetData>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Q150"/>
  <sheetViews>
    <sheetView workbookViewId="0">
      <pane xSplit="1" ySplit="6" topLeftCell="AG132" activePane="bottomRight" state="frozen"/>
      <selection pane="topRight" activeCell="B1" sqref="B1"/>
      <selection pane="bottomLeft" activeCell="A7" sqref="A7"/>
      <selection pane="bottomRight" activeCell="AI148" sqref="AI148:AN149"/>
    </sheetView>
  </sheetViews>
  <sheetFormatPr baseColWidth="10" defaultRowHeight="16" x14ac:dyDescent="0.2"/>
  <cols>
    <col min="1" max="1" width="34.33203125" customWidth="1"/>
    <col min="29" max="29" width="25.33203125" style="1" customWidth="1"/>
    <col min="30" max="30" width="10.83203125" style="14"/>
    <col min="31" max="31" width="10.83203125" style="1"/>
    <col min="32" max="32" width="10.83203125" style="14"/>
    <col min="33" max="33" width="21.33203125" style="14" customWidth="1"/>
    <col min="34" max="34" width="21.33203125" style="1" customWidth="1"/>
    <col min="35" max="35" width="21.33203125" style="14" customWidth="1"/>
    <col min="36" max="41" width="10.83203125" style="14"/>
  </cols>
  <sheetData>
    <row r="1" spans="1:43" x14ac:dyDescent="0.2">
      <c r="A1" s="12" t="s">
        <v>483</v>
      </c>
      <c r="B1" s="61"/>
      <c r="D1" s="1"/>
      <c r="I1" s="14"/>
      <c r="P1" s="78"/>
      <c r="Q1" s="11"/>
      <c r="R1" s="29"/>
      <c r="S1" s="11"/>
      <c r="T1" s="11"/>
      <c r="U1" s="78" t="s">
        <v>57</v>
      </c>
      <c r="V1" s="11"/>
      <c r="W1" s="11"/>
      <c r="X1" s="11"/>
      <c r="Y1" s="11"/>
      <c r="Z1" s="11"/>
      <c r="AA1" s="11"/>
      <c r="AB1" s="14"/>
      <c r="AD1" s="61"/>
      <c r="AE1"/>
      <c r="AF1"/>
      <c r="AI1" s="1"/>
    </row>
    <row r="2" spans="1:43" x14ac:dyDescent="0.2">
      <c r="A2" s="83" t="s">
        <v>495</v>
      </c>
      <c r="B2" s="61"/>
      <c r="D2" s="1"/>
      <c r="I2" s="14"/>
      <c r="P2" s="86"/>
      <c r="R2" s="87"/>
      <c r="S2" s="22"/>
      <c r="T2" s="22"/>
      <c r="U2" s="86" t="s">
        <v>58</v>
      </c>
      <c r="V2" s="22"/>
      <c r="W2" s="22">
        <v>3290</v>
      </c>
      <c r="X2" s="22"/>
      <c r="Y2" s="22"/>
      <c r="Z2" s="22"/>
      <c r="AA2" s="22"/>
      <c r="AB2" s="14"/>
      <c r="AC2" s="14"/>
      <c r="AD2" s="61"/>
      <c r="AE2"/>
      <c r="AF2"/>
      <c r="AG2" s="134" t="s">
        <v>486</v>
      </c>
      <c r="AH2" s="80">
        <v>0.92453194865782695</v>
      </c>
      <c r="AI2" s="80"/>
    </row>
    <row r="3" spans="1:43" x14ac:dyDescent="0.2">
      <c r="A3" s="145" t="s">
        <v>478</v>
      </c>
      <c r="B3" s="61"/>
      <c r="D3" s="1"/>
      <c r="I3" s="14"/>
      <c r="P3" s="86"/>
      <c r="Q3" s="22"/>
      <c r="R3" s="87"/>
      <c r="S3" s="22"/>
      <c r="T3" s="22"/>
      <c r="U3" s="86" t="s">
        <v>60</v>
      </c>
      <c r="V3" s="22"/>
      <c r="W3" s="22">
        <v>3290</v>
      </c>
      <c r="X3" s="22"/>
      <c r="Y3" s="22"/>
      <c r="Z3" s="22"/>
      <c r="AA3" s="22"/>
      <c r="AB3" s="14"/>
      <c r="AC3" s="14"/>
      <c r="AD3" s="61"/>
      <c r="AE3"/>
      <c r="AF3"/>
      <c r="AI3" s="1"/>
    </row>
    <row r="4" spans="1:43" x14ac:dyDescent="0.2">
      <c r="A4" t="s">
        <v>479</v>
      </c>
      <c r="B4" s="61"/>
      <c r="C4" s="2"/>
      <c r="D4" s="24"/>
      <c r="E4" s="3"/>
      <c r="F4" s="4"/>
      <c r="G4" s="4"/>
      <c r="H4" s="4"/>
      <c r="I4" s="3"/>
      <c r="J4" s="4"/>
      <c r="K4" s="4"/>
      <c r="L4" s="4"/>
      <c r="M4" s="4"/>
      <c r="N4" s="4"/>
      <c r="O4" s="4"/>
      <c r="P4" s="12"/>
      <c r="R4" s="88"/>
      <c r="U4" s="12" t="s">
        <v>61</v>
      </c>
      <c r="W4" s="12">
        <v>6235</v>
      </c>
      <c r="AB4" s="14"/>
      <c r="AC4" s="14"/>
      <c r="AD4" s="61"/>
      <c r="AE4"/>
      <c r="AF4"/>
      <c r="AI4" s="161" t="s">
        <v>537</v>
      </c>
    </row>
    <row r="5" spans="1:43" x14ac:dyDescent="0.2">
      <c r="A5" s="145" t="s">
        <v>531</v>
      </c>
      <c r="B5" s="2"/>
      <c r="C5" s="2"/>
      <c r="D5" s="24"/>
      <c r="E5" s="24"/>
      <c r="F5" s="3"/>
      <c r="G5" s="3"/>
      <c r="H5" s="4"/>
      <c r="I5" s="4"/>
      <c r="J5" s="4"/>
      <c r="K5" s="4"/>
      <c r="L5" s="4"/>
      <c r="M5" s="4"/>
      <c r="N5" s="3"/>
      <c r="O5" s="4"/>
      <c r="P5" s="4"/>
      <c r="Q5" s="4"/>
      <c r="R5" s="4"/>
      <c r="S5" s="4"/>
      <c r="T5" s="4"/>
      <c r="U5" s="86" t="s">
        <v>59</v>
      </c>
      <c r="V5" s="87">
        <v>14154</v>
      </c>
      <c r="W5" s="87">
        <v>3671</v>
      </c>
      <c r="X5" s="87">
        <v>350.28</v>
      </c>
      <c r="Y5" s="87">
        <v>4667.6000000000004</v>
      </c>
      <c r="Z5" s="87">
        <v>534.52</v>
      </c>
      <c r="AA5" s="87">
        <v>461.88</v>
      </c>
      <c r="AB5" s="14"/>
      <c r="AC5" s="80"/>
      <c r="AI5" s="1">
        <v>3.25133965E-5</v>
      </c>
      <c r="AK5" s="1">
        <v>2.0235644444444446E-4</v>
      </c>
      <c r="AL5" s="1">
        <v>2.2190335555555559E-6</v>
      </c>
      <c r="AM5" s="1">
        <v>3.286077777777777E-4</v>
      </c>
      <c r="AN5" s="1">
        <v>7.2829266400000004E-5</v>
      </c>
      <c r="AP5" s="14"/>
    </row>
    <row r="6" spans="1:43" s="11" customFormat="1" x14ac:dyDescent="0.2">
      <c r="A6" s="7" t="s">
        <v>99</v>
      </c>
      <c r="B6" s="8" t="s">
        <v>0</v>
      </c>
      <c r="C6" s="12" t="s">
        <v>1</v>
      </c>
      <c r="D6" s="25" t="s">
        <v>6</v>
      </c>
      <c r="E6" s="12" t="s">
        <v>1</v>
      </c>
      <c r="F6" s="9" t="s">
        <v>7</v>
      </c>
      <c r="G6" s="12" t="s">
        <v>1</v>
      </c>
      <c r="H6" s="9" t="s">
        <v>2</v>
      </c>
      <c r="I6" s="12" t="s">
        <v>1</v>
      </c>
      <c r="J6" s="9" t="s">
        <v>3</v>
      </c>
      <c r="K6" s="12" t="s">
        <v>1</v>
      </c>
      <c r="L6" s="9" t="s">
        <v>8</v>
      </c>
      <c r="M6" s="12" t="s">
        <v>1</v>
      </c>
      <c r="N6" s="8" t="s">
        <v>48</v>
      </c>
      <c r="O6" s="9" t="s">
        <v>49</v>
      </c>
      <c r="P6" s="8" t="s">
        <v>50</v>
      </c>
      <c r="Q6" s="8" t="s">
        <v>51</v>
      </c>
      <c r="R6" s="9" t="s">
        <v>52</v>
      </c>
      <c r="S6" s="9" t="s">
        <v>53</v>
      </c>
      <c r="T6" s="9" t="s">
        <v>54</v>
      </c>
      <c r="U6" s="9" t="s">
        <v>55</v>
      </c>
      <c r="V6" s="9" t="s">
        <v>10</v>
      </c>
      <c r="W6" s="8" t="s">
        <v>472</v>
      </c>
      <c r="X6" s="9" t="s">
        <v>11</v>
      </c>
      <c r="Y6" s="9" t="s">
        <v>12</v>
      </c>
      <c r="Z6" s="9" t="s">
        <v>13</v>
      </c>
      <c r="AA6" s="9" t="s">
        <v>14</v>
      </c>
      <c r="AB6" s="78" t="s">
        <v>102</v>
      </c>
      <c r="AC6" s="25" t="s">
        <v>473</v>
      </c>
      <c r="AD6" s="8" t="s">
        <v>475</v>
      </c>
      <c r="AE6" s="25" t="s">
        <v>476</v>
      </c>
      <c r="AF6" s="8" t="s">
        <v>474</v>
      </c>
      <c r="AG6" s="70" t="s">
        <v>530</v>
      </c>
      <c r="AH6" s="95" t="s">
        <v>485</v>
      </c>
      <c r="AI6" s="95" t="s">
        <v>532</v>
      </c>
      <c r="AJ6" s="70" t="s">
        <v>56</v>
      </c>
      <c r="AK6" s="70" t="s">
        <v>534</v>
      </c>
      <c r="AL6" s="70" t="s">
        <v>535</v>
      </c>
      <c r="AM6" s="70" t="s">
        <v>536</v>
      </c>
      <c r="AN6" s="70" t="s">
        <v>538</v>
      </c>
      <c r="AO6" s="70" t="s">
        <v>489</v>
      </c>
      <c r="AP6" s="78" t="s">
        <v>102</v>
      </c>
      <c r="AQ6" s="78" t="s">
        <v>281</v>
      </c>
    </row>
    <row r="7" spans="1:43" s="34" customFormat="1" ht="15" customHeight="1" x14ac:dyDescent="0.2">
      <c r="A7" t="s">
        <v>269</v>
      </c>
      <c r="B7" s="5">
        <v>4.6629499999999998E-5</v>
      </c>
      <c r="C7" s="5">
        <v>6.1333399999999996E-6</v>
      </c>
      <c r="D7" s="5">
        <v>5.7891400000000003E-4</v>
      </c>
      <c r="E7" s="5">
        <v>3.129E-5</v>
      </c>
      <c r="F7" s="5">
        <v>6.3567600000000004E-3</v>
      </c>
      <c r="G7" s="5">
        <v>5.24772E-5</v>
      </c>
      <c r="H7" s="5">
        <v>4.3929E-4</v>
      </c>
      <c r="I7" s="5">
        <v>2.07132E-5</v>
      </c>
      <c r="J7" s="5">
        <v>2.7319399999999999E-4</v>
      </c>
      <c r="K7" s="5">
        <v>1.7005000000000001E-5</v>
      </c>
      <c r="L7" s="5">
        <v>8.9502900000000007E-5</v>
      </c>
      <c r="M7" s="5">
        <v>1.09876E-5</v>
      </c>
      <c r="N7" s="13">
        <v>42.7</v>
      </c>
      <c r="O7" s="5">
        <v>0.85400000000000009</v>
      </c>
      <c r="P7" s="5">
        <v>3.9821592999999999E-5</v>
      </c>
      <c r="Q7" s="5">
        <v>4.9439255600000013E-4</v>
      </c>
      <c r="R7" s="5">
        <v>5.4286730400000009E-3</v>
      </c>
      <c r="S7" s="5">
        <v>3.7515366000000005E-4</v>
      </c>
      <c r="T7" s="5">
        <v>2.3330767600000002E-4</v>
      </c>
      <c r="U7" s="5">
        <v>7.6435476600000008E-5</v>
      </c>
      <c r="V7" s="28">
        <v>0.56363482732199999</v>
      </c>
      <c r="W7" s="28">
        <v>1.6265515092400005</v>
      </c>
      <c r="X7" s="28">
        <v>1.9015555924512002</v>
      </c>
      <c r="Y7" s="28">
        <v>1.7510672234160003</v>
      </c>
      <c r="Z7" s="28">
        <v>0.12470761897552</v>
      </c>
      <c r="AA7" s="28">
        <v>3.5304017932008006E-2</v>
      </c>
      <c r="AB7" s="14">
        <v>32</v>
      </c>
      <c r="AC7" s="1"/>
      <c r="AD7" s="14"/>
      <c r="AE7" s="1"/>
      <c r="AF7" s="14"/>
      <c r="AG7" s="14">
        <v>1</v>
      </c>
      <c r="AH7" s="1">
        <v>0</v>
      </c>
      <c r="AI7" s="14">
        <v>0.10344021326099999</v>
      </c>
      <c r="AJ7" s="14">
        <v>0</v>
      </c>
      <c r="AK7" s="14">
        <v>1.8306741770912001</v>
      </c>
      <c r="AL7" s="14">
        <v>1.7407096623920892</v>
      </c>
      <c r="AM7" s="14">
        <v>-5.0939810402257722E-2</v>
      </c>
      <c r="AN7" s="14">
        <v>1.6656363671760015E-3</v>
      </c>
      <c r="AO7" s="14">
        <v>1.503798836429987</v>
      </c>
      <c r="AP7" s="14">
        <v>32</v>
      </c>
      <c r="AQ7" s="14" t="s">
        <v>292</v>
      </c>
    </row>
    <row r="8" spans="1:43" s="77" customFormat="1" ht="15" customHeight="1" x14ac:dyDescent="0.2">
      <c r="A8" s="162" t="s">
        <v>270</v>
      </c>
      <c r="B8" s="163">
        <v>4.7746400000000001E-5</v>
      </c>
      <c r="C8" s="163">
        <v>3.4446800000000001E-6</v>
      </c>
      <c r="D8" s="163">
        <v>4.8406099999999999E-4</v>
      </c>
      <c r="E8" s="163">
        <v>2.3781199999999999E-5</v>
      </c>
      <c r="F8" s="163">
        <v>6.3384799999999996E-3</v>
      </c>
      <c r="G8" s="163">
        <v>7.7738300000000001E-5</v>
      </c>
      <c r="H8" s="163">
        <v>4.4338E-4</v>
      </c>
      <c r="I8" s="163">
        <v>2.4051599999999999E-5</v>
      </c>
      <c r="J8" s="163">
        <v>3.0568000000000001E-4</v>
      </c>
      <c r="K8" s="163">
        <v>1.3381699999999999E-5</v>
      </c>
      <c r="L8" s="163">
        <v>1.00929E-4</v>
      </c>
      <c r="M8" s="163">
        <v>6.7336399999999996E-6</v>
      </c>
      <c r="N8" s="164">
        <v>42.7</v>
      </c>
      <c r="O8" s="163">
        <v>0.85400000000000009</v>
      </c>
      <c r="P8" s="163">
        <v>4.0775425600000007E-5</v>
      </c>
      <c r="Q8" s="163">
        <v>4.1338809400000005E-4</v>
      </c>
      <c r="R8" s="163">
        <v>5.4130619200000001E-3</v>
      </c>
      <c r="S8" s="163">
        <v>3.7864652000000004E-4</v>
      </c>
      <c r="T8" s="163">
        <v>2.6105072000000003E-4</v>
      </c>
      <c r="U8" s="163">
        <v>8.6193366000000008E-5</v>
      </c>
      <c r="V8" s="165">
        <v>0.57713537394240011</v>
      </c>
      <c r="W8" s="165">
        <v>1.3600468292600001</v>
      </c>
      <c r="X8" s="165">
        <v>1.8960873293375999</v>
      </c>
      <c r="Y8" s="165">
        <v>1.7673704967520003</v>
      </c>
      <c r="Z8" s="165">
        <v>0.1395368308544</v>
      </c>
      <c r="AA8" s="165">
        <v>3.9810991888080002E-2</v>
      </c>
      <c r="AB8" s="165">
        <v>33</v>
      </c>
      <c r="AC8" s="166">
        <v>4.5389032500000009E-4</v>
      </c>
      <c r="AD8" s="165">
        <v>1.4932991692500004</v>
      </c>
      <c r="AE8" s="166"/>
      <c r="AF8" s="165"/>
      <c r="AG8" s="14">
        <v>1</v>
      </c>
      <c r="AH8" s="166">
        <v>0</v>
      </c>
      <c r="AI8" s="14">
        <v>0.11694075988140011</v>
      </c>
      <c r="AJ8" s="165">
        <v>0</v>
      </c>
      <c r="AK8" s="14">
        <v>1.8252059139775998</v>
      </c>
      <c r="AL8" s="14">
        <v>1.7570129357280893</v>
      </c>
      <c r="AM8" s="14">
        <v>-3.6110598523377717E-2</v>
      </c>
      <c r="AN8" s="14">
        <v>6.1726103232480015E-3</v>
      </c>
      <c r="AO8" s="14">
        <v>1.2574067453216469</v>
      </c>
      <c r="AP8" s="165">
        <v>33</v>
      </c>
      <c r="AQ8" s="165"/>
    </row>
    <row r="9" spans="1:43" ht="15" customHeight="1" x14ac:dyDescent="0.2">
      <c r="A9" t="s">
        <v>271</v>
      </c>
      <c r="B9" s="5">
        <v>9.6002499999999994E-3</v>
      </c>
      <c r="C9" s="5">
        <v>5.5069099999999998E-5</v>
      </c>
      <c r="D9" s="5">
        <v>0.53347</v>
      </c>
      <c r="E9" s="5">
        <v>1.49534E-3</v>
      </c>
      <c r="F9" s="5">
        <v>0.29605999999999999</v>
      </c>
      <c r="G9" s="5">
        <v>8.67066E-4</v>
      </c>
      <c r="H9" s="5">
        <v>6.2952999999999995E-2</v>
      </c>
      <c r="I9" s="5">
        <v>1.12274E-4</v>
      </c>
      <c r="J9" s="5">
        <v>1.5468900000000001</v>
      </c>
      <c r="K9" s="5">
        <v>1.0064E-2</v>
      </c>
      <c r="L9" s="5">
        <v>8.2322599999999996E-2</v>
      </c>
      <c r="M9" s="5">
        <v>7.7149499999999997E-4</v>
      </c>
      <c r="N9" s="13">
        <v>48.7</v>
      </c>
      <c r="O9" s="5">
        <v>0.97400000000000009</v>
      </c>
      <c r="P9" s="5">
        <v>9.3506435000000002E-3</v>
      </c>
      <c r="Q9" s="5">
        <v>0.51959978000000007</v>
      </c>
      <c r="R9" s="5">
        <v>0.28836244</v>
      </c>
      <c r="S9" s="5">
        <v>6.1316222000000004E-2</v>
      </c>
      <c r="T9" s="5">
        <v>1.5066708600000003</v>
      </c>
      <c r="U9" s="5">
        <v>8.0182212400000008E-2</v>
      </c>
      <c r="V9" s="28">
        <v>132.349008099</v>
      </c>
      <c r="W9" s="28">
        <v>1907.4507923800002</v>
      </c>
      <c r="X9" s="28">
        <v>101.00759548319999</v>
      </c>
      <c r="Y9" s="28">
        <v>286.19959780720006</v>
      </c>
      <c r="Z9" s="28">
        <v>805.34570808720014</v>
      </c>
      <c r="AA9" s="28">
        <v>37.034560263312002</v>
      </c>
      <c r="AB9" s="14">
        <v>34</v>
      </c>
      <c r="AC9" s="5">
        <v>4.5400205666666676E-4</v>
      </c>
      <c r="AE9" s="1">
        <v>0.51914577794333339</v>
      </c>
      <c r="AF9" s="14">
        <v>1905.7841508299769</v>
      </c>
      <c r="AG9" s="14">
        <v>1</v>
      </c>
      <c r="AH9" s="1">
        <v>0.51914577794333339</v>
      </c>
      <c r="AI9" s="14">
        <v>131.88881348493902</v>
      </c>
      <c r="AJ9" s="14">
        <v>1761.9583346880406</v>
      </c>
      <c r="AK9" s="14">
        <v>100.93671406783999</v>
      </c>
      <c r="AL9" s="14">
        <v>286.1892402461761</v>
      </c>
      <c r="AM9" s="14">
        <v>805.17006065782232</v>
      </c>
      <c r="AN9" s="14">
        <v>37.000921881747175</v>
      </c>
      <c r="AO9" s="14">
        <v>1763.4991980479977</v>
      </c>
      <c r="AP9" s="14">
        <v>34</v>
      </c>
      <c r="AQ9" s="14"/>
    </row>
    <row r="10" spans="1:43" ht="15" customHeight="1" x14ac:dyDescent="0.2">
      <c r="A10" t="s">
        <v>272</v>
      </c>
      <c r="B10" s="5">
        <v>9.5810700000000006E-3</v>
      </c>
      <c r="C10" s="5">
        <v>6.0259700000000002E-5</v>
      </c>
      <c r="D10" s="5">
        <v>0.51670000000000005</v>
      </c>
      <c r="E10" s="5">
        <v>3.8900000000000002E-4</v>
      </c>
      <c r="F10" s="5">
        <v>0.28617999999999999</v>
      </c>
      <c r="G10" s="5">
        <v>1.5971200000000001E-3</v>
      </c>
      <c r="H10" s="5">
        <v>6.2158400000000003E-2</v>
      </c>
      <c r="I10" s="5">
        <v>2.8459999999999998E-4</v>
      </c>
      <c r="J10" s="5">
        <v>1.50607</v>
      </c>
      <c r="K10" s="5">
        <v>1.32059E-2</v>
      </c>
      <c r="L10" s="5">
        <v>8.0754000000000006E-2</v>
      </c>
      <c r="M10" s="5">
        <v>9.39038E-4</v>
      </c>
      <c r="N10" s="13">
        <v>48.7</v>
      </c>
      <c r="O10" s="5">
        <v>0.97400000000000009</v>
      </c>
      <c r="P10" s="5">
        <v>9.331962180000002E-3</v>
      </c>
      <c r="Q10" s="5">
        <v>0.5032658000000001</v>
      </c>
      <c r="R10" s="5">
        <v>0.27873932000000001</v>
      </c>
      <c r="S10" s="5">
        <v>6.0542281600000011E-2</v>
      </c>
      <c r="T10" s="5">
        <v>1.4669121800000002</v>
      </c>
      <c r="U10" s="5">
        <v>7.8654396000000015E-2</v>
      </c>
      <c r="V10" s="28">
        <v>132.08459269572003</v>
      </c>
      <c r="W10" s="28">
        <v>1847.4887518000003</v>
      </c>
      <c r="X10" s="28">
        <v>97.6368090096</v>
      </c>
      <c r="Y10" s="28">
        <v>282.58715359616008</v>
      </c>
      <c r="Z10" s="28">
        <v>784.0938984536001</v>
      </c>
      <c r="AA10" s="28">
        <v>36.32889242448001</v>
      </c>
      <c r="AB10" s="14">
        <v>35</v>
      </c>
      <c r="AC10" s="5">
        <v>4.5411378833333342E-4</v>
      </c>
      <c r="AE10" s="1">
        <v>0.50281168621166672</v>
      </c>
      <c r="AF10" s="14">
        <v>1845.8217000830284</v>
      </c>
      <c r="AG10" s="14">
        <v>1</v>
      </c>
      <c r="AH10" s="1">
        <v>0.50281168621166672</v>
      </c>
      <c r="AI10" s="14">
        <v>131.62439808165905</v>
      </c>
      <c r="AJ10" s="14">
        <v>1706.5211332526653</v>
      </c>
      <c r="AK10" s="14">
        <v>97.565927594239994</v>
      </c>
      <c r="AL10" s="14">
        <v>282.57679603513617</v>
      </c>
      <c r="AM10" s="14">
        <v>783.91825102422229</v>
      </c>
      <c r="AN10" s="14">
        <v>36.295254042915175</v>
      </c>
      <c r="AO10" s="14">
        <v>1708.0623758250708</v>
      </c>
      <c r="AP10" s="14">
        <v>35</v>
      </c>
      <c r="AQ10" s="14"/>
    </row>
    <row r="11" spans="1:43" ht="15" customHeight="1" x14ac:dyDescent="0.2">
      <c r="A11" t="s">
        <v>273</v>
      </c>
      <c r="B11" s="5">
        <v>9.6860499999999999E-3</v>
      </c>
      <c r="C11" s="5">
        <v>5.2686099999999997E-5</v>
      </c>
      <c r="D11" s="5">
        <v>0.53093000000000001</v>
      </c>
      <c r="E11" s="5">
        <v>1.5538699999999999E-3</v>
      </c>
      <c r="F11" s="5">
        <v>0.29654999999999998</v>
      </c>
      <c r="G11" s="5">
        <v>6.3750899999999997E-4</v>
      </c>
      <c r="H11" s="5">
        <v>6.31578E-2</v>
      </c>
      <c r="I11" s="5">
        <v>1.6370499999999999E-4</v>
      </c>
      <c r="J11" s="5">
        <v>1.5741499999999999</v>
      </c>
      <c r="K11" s="5">
        <v>6.6695399999999998E-3</v>
      </c>
      <c r="L11" s="5">
        <v>8.3769499999999997E-2</v>
      </c>
      <c r="M11" s="5">
        <v>6.1360799999999997E-4</v>
      </c>
      <c r="N11" s="13">
        <v>48.7</v>
      </c>
      <c r="O11" s="5">
        <v>0.97400000000000009</v>
      </c>
      <c r="P11" s="5">
        <v>9.4342127000000015E-3</v>
      </c>
      <c r="Q11" s="5">
        <v>0.51712582000000007</v>
      </c>
      <c r="R11" s="5">
        <v>0.28883970000000003</v>
      </c>
      <c r="S11" s="5">
        <v>6.1515697200000004E-2</v>
      </c>
      <c r="T11" s="5">
        <v>1.5332221000000001</v>
      </c>
      <c r="U11" s="5">
        <v>8.1591493000000001E-2</v>
      </c>
      <c r="V11" s="28">
        <v>133.53184655580003</v>
      </c>
      <c r="W11" s="28">
        <v>1898.3688852200003</v>
      </c>
      <c r="X11" s="28">
        <v>101.174770116</v>
      </c>
      <c r="Y11" s="28">
        <v>287.13066825072002</v>
      </c>
      <c r="Z11" s="28">
        <v>819.5378768920001</v>
      </c>
      <c r="AA11" s="28">
        <v>37.685478786840001</v>
      </c>
      <c r="AB11" s="14">
        <v>36</v>
      </c>
      <c r="AC11" s="5">
        <v>4.5422552000000009E-4</v>
      </c>
      <c r="AE11" s="1">
        <v>0.51667159448000011</v>
      </c>
      <c r="AF11" s="14">
        <v>1896.7014233360803</v>
      </c>
      <c r="AG11" s="14">
        <v>1</v>
      </c>
      <c r="AH11" s="1">
        <v>0.51667159448000011</v>
      </c>
      <c r="AI11" s="14">
        <v>133.07165194173902</v>
      </c>
      <c r="AJ11" s="14">
        <v>1753.5610629389805</v>
      </c>
      <c r="AK11" s="14">
        <v>101.10388870064</v>
      </c>
      <c r="AL11" s="14">
        <v>287.12031068969611</v>
      </c>
      <c r="AM11" s="14">
        <v>819.36222946262228</v>
      </c>
      <c r="AN11" s="14">
        <v>37.651840405275173</v>
      </c>
      <c r="AO11" s="14">
        <v>1755.1026847238336</v>
      </c>
      <c r="AP11" s="14">
        <v>36</v>
      </c>
      <c r="AQ11" s="14"/>
    </row>
    <row r="12" spans="1:43" s="71" customFormat="1" ht="15" customHeight="1" x14ac:dyDescent="0.2">
      <c r="A12" s="83" t="s">
        <v>274</v>
      </c>
      <c r="B12" s="58">
        <v>5.6436500000000005E-4</v>
      </c>
      <c r="C12" s="58">
        <v>3.4312500000000001E-5</v>
      </c>
      <c r="D12" s="58">
        <v>1.5726900000000001E-3</v>
      </c>
      <c r="E12" s="58">
        <v>5.2266399999999998E-5</v>
      </c>
      <c r="F12" s="58">
        <v>7.2944500000000001E-4</v>
      </c>
      <c r="G12" s="58">
        <v>3.8560899999999999E-5</v>
      </c>
      <c r="H12" s="58">
        <v>9.7701899999999998E-3</v>
      </c>
      <c r="I12" s="58">
        <v>1.6919299999999999E-4</v>
      </c>
      <c r="J12" s="58">
        <v>5.32687E-4</v>
      </c>
      <c r="K12" s="58">
        <v>3.17165E-5</v>
      </c>
      <c r="L12" s="58">
        <v>1.2864599999999999E-3</v>
      </c>
      <c r="M12" s="58">
        <v>1.41182E-5</v>
      </c>
      <c r="N12" s="84">
        <v>35.01</v>
      </c>
      <c r="O12" s="58">
        <v>0.70019999999999993</v>
      </c>
      <c r="P12" s="58">
        <v>3.9516837300000002E-4</v>
      </c>
      <c r="Q12" s="58">
        <v>1.101197538E-3</v>
      </c>
      <c r="R12" s="58">
        <v>5.1075738899999999E-4</v>
      </c>
      <c r="S12" s="58">
        <v>6.841087037999999E-3</v>
      </c>
      <c r="T12" s="58">
        <v>3.7298743739999998E-4</v>
      </c>
      <c r="U12" s="58">
        <v>9.007792919999998E-4</v>
      </c>
      <c r="V12" s="85">
        <v>5.5932131514420007</v>
      </c>
      <c r="W12" s="85">
        <v>3.62293990002</v>
      </c>
      <c r="X12" s="85">
        <v>0.17890809821891998</v>
      </c>
      <c r="Y12" s="85">
        <v>31.931457858568798</v>
      </c>
      <c r="Z12" s="85">
        <v>0.19936924503904799</v>
      </c>
      <c r="AA12" s="85">
        <v>0.4160519393889599</v>
      </c>
      <c r="AB12" s="85">
        <v>37</v>
      </c>
      <c r="AC12" s="58">
        <v>4.5433725166666675E-4</v>
      </c>
      <c r="AD12" s="85"/>
      <c r="AE12" s="82">
        <v>6.4686028633333321E-4</v>
      </c>
      <c r="AF12" s="85">
        <v>2.1281703420366664</v>
      </c>
      <c r="AG12" s="14">
        <v>1</v>
      </c>
      <c r="AH12" s="82">
        <v>6.4686028633333321E-4</v>
      </c>
      <c r="AI12" s="14">
        <v>5.133018537381</v>
      </c>
      <c r="AJ12" s="85">
        <v>1.967561473398953</v>
      </c>
      <c r="AK12" s="14">
        <v>0.10802668285891999</v>
      </c>
      <c r="AL12" s="14">
        <v>31.921100297544889</v>
      </c>
      <c r="AM12" s="14">
        <v>2.3721815661270254E-2</v>
      </c>
      <c r="AN12" s="14">
        <v>0.38241355782412789</v>
      </c>
      <c r="AO12" s="85">
        <v>3.3495236856356834</v>
      </c>
      <c r="AP12" s="85">
        <v>37</v>
      </c>
      <c r="AQ12" s="85" t="s">
        <v>282</v>
      </c>
    </row>
    <row r="13" spans="1:43" s="71" customFormat="1" ht="15" customHeight="1" x14ac:dyDescent="0.2">
      <c r="A13" s="83" t="s">
        <v>275</v>
      </c>
      <c r="B13" s="58">
        <v>9.3538599999999996E-4</v>
      </c>
      <c r="C13" s="58">
        <v>5.1221699999999998E-5</v>
      </c>
      <c r="D13" s="58">
        <v>1.3590799999999999E-3</v>
      </c>
      <c r="E13" s="58">
        <v>2.57843E-5</v>
      </c>
      <c r="F13" s="58">
        <v>4.3050100000000002E-4</v>
      </c>
      <c r="G13" s="58">
        <v>1.5391199999999999E-5</v>
      </c>
      <c r="H13" s="58">
        <v>6.8276500000000002E-3</v>
      </c>
      <c r="I13" s="58">
        <v>8.5335500000000003E-5</v>
      </c>
      <c r="J13" s="58">
        <v>5.06004E-4</v>
      </c>
      <c r="K13" s="58">
        <v>9.2219000000000006E-6</v>
      </c>
      <c r="L13" s="58">
        <v>1.71445E-4</v>
      </c>
      <c r="M13" s="58">
        <v>2.09E-5</v>
      </c>
      <c r="N13" s="84">
        <v>35.01</v>
      </c>
      <c r="O13" s="58">
        <v>0.70019999999999993</v>
      </c>
      <c r="P13" s="58">
        <v>6.5495727719999989E-4</v>
      </c>
      <c r="Q13" s="58">
        <v>9.516278159999998E-4</v>
      </c>
      <c r="R13" s="58">
        <v>3.0143680019999999E-4</v>
      </c>
      <c r="S13" s="58">
        <v>4.7807205300000001E-3</v>
      </c>
      <c r="T13" s="58">
        <v>3.5430400079999999E-4</v>
      </c>
      <c r="U13" s="58">
        <v>1.2004578899999998E-4</v>
      </c>
      <c r="V13" s="85">
        <v>9.2702653014887986</v>
      </c>
      <c r="W13" s="85">
        <v>3.1308555146399994</v>
      </c>
      <c r="X13" s="85">
        <v>0.10558728237405599</v>
      </c>
      <c r="Y13" s="85">
        <v>22.314491145828001</v>
      </c>
      <c r="Z13" s="85">
        <v>0.18938257450761598</v>
      </c>
      <c r="AA13" s="85">
        <v>5.5446749023319995E-2</v>
      </c>
      <c r="AB13" s="85">
        <v>38</v>
      </c>
      <c r="AC13" s="58">
        <v>4.5444898333333342E-4</v>
      </c>
      <c r="AD13" s="85"/>
      <c r="AE13" s="82">
        <v>4.9717883266666633E-4</v>
      </c>
      <c r="AF13" s="85">
        <v>1.6357183594733322</v>
      </c>
      <c r="AG13" s="14">
        <v>1</v>
      </c>
      <c r="AH13" s="82">
        <v>4.9717883266666633E-4</v>
      </c>
      <c r="AI13" s="14">
        <v>8.8100706874277979</v>
      </c>
      <c r="AJ13" s="85">
        <v>1.5122738823392639</v>
      </c>
      <c r="AK13" s="14">
        <v>3.4705867014055987E-2</v>
      </c>
      <c r="AL13" s="14">
        <v>22.304133584804092</v>
      </c>
      <c r="AM13" s="14">
        <v>1.3735145129838259E-2</v>
      </c>
      <c r="AN13" s="14">
        <v>2.1808367458487989E-2</v>
      </c>
      <c r="AO13" s="85">
        <v>2.8945759499162222</v>
      </c>
      <c r="AP13" s="85">
        <v>38</v>
      </c>
      <c r="AQ13" s="85"/>
    </row>
    <row r="14" spans="1:43" ht="15" customHeight="1" x14ac:dyDescent="0.2">
      <c r="A14" t="s">
        <v>276</v>
      </c>
      <c r="B14" s="5">
        <v>3.8688700000000001E-5</v>
      </c>
      <c r="C14" s="5">
        <v>4.0844899999999998E-6</v>
      </c>
      <c r="D14" s="5">
        <v>5.4376900000000004E-4</v>
      </c>
      <c r="E14" s="5">
        <v>9.0126099999999998E-6</v>
      </c>
      <c r="F14" s="5">
        <v>1.00986E-4</v>
      </c>
      <c r="G14" s="5">
        <v>1.31627E-5</v>
      </c>
      <c r="H14" s="5">
        <v>0</v>
      </c>
      <c r="I14" s="5">
        <v>0</v>
      </c>
      <c r="J14" s="5">
        <v>1.77782E-4</v>
      </c>
      <c r="K14" s="5">
        <v>4.4369900000000002E-6</v>
      </c>
      <c r="L14" s="5">
        <v>2.5785800000000001</v>
      </c>
      <c r="M14" s="5">
        <v>1.0996799999999999E-2</v>
      </c>
      <c r="N14" s="13">
        <v>100</v>
      </c>
      <c r="O14" s="5">
        <v>2</v>
      </c>
      <c r="P14" s="5">
        <v>7.7377400000000002E-5</v>
      </c>
      <c r="Q14" s="5">
        <v>1.0875380000000001E-3</v>
      </c>
      <c r="R14" s="5">
        <v>2.01972E-4</v>
      </c>
      <c r="S14" s="5">
        <v>0</v>
      </c>
      <c r="T14" s="5">
        <v>3.55564E-4</v>
      </c>
      <c r="U14" s="5">
        <v>5.1571600000000002</v>
      </c>
      <c r="V14" s="28">
        <v>1.0951997196000001</v>
      </c>
      <c r="W14" s="28">
        <v>3.9923519980000002</v>
      </c>
      <c r="X14" s="28">
        <v>7.0746752159999995E-2</v>
      </c>
      <c r="Y14" s="28">
        <v>0</v>
      </c>
      <c r="Z14" s="28">
        <v>0.19005606927999999</v>
      </c>
      <c r="AA14" s="28">
        <v>2381.9890608000001</v>
      </c>
      <c r="AB14" s="14">
        <v>39</v>
      </c>
      <c r="AC14" s="5">
        <v>4.5456071500000008E-4</v>
      </c>
      <c r="AE14" s="1">
        <v>6.3297728500000001E-4</v>
      </c>
      <c r="AF14" s="14">
        <v>2.3236596132349998</v>
      </c>
      <c r="AG14" s="14">
        <v>1</v>
      </c>
      <c r="AH14" s="1">
        <v>6.3297728500000001E-4</v>
      </c>
      <c r="AI14" s="14">
        <v>0.63500510553900003</v>
      </c>
      <c r="AJ14" s="14">
        <v>2.1482975502416473</v>
      </c>
      <c r="AK14" s="14">
        <v>-1.3466320000000726E-4</v>
      </c>
      <c r="AL14" s="14">
        <v>-1.0357561023911114E-2</v>
      </c>
      <c r="AM14" s="14">
        <v>1.4408639902222265E-2</v>
      </c>
      <c r="AN14" s="14">
        <v>2381.9554224184353</v>
      </c>
      <c r="AO14" s="14">
        <v>3.6910569724389086</v>
      </c>
      <c r="AP14" s="14">
        <v>39</v>
      </c>
      <c r="AQ14" s="14" t="s">
        <v>282</v>
      </c>
    </row>
    <row r="15" spans="1:43" s="34" customFormat="1" ht="15" customHeight="1" x14ac:dyDescent="0.2">
      <c r="A15" t="s">
        <v>277</v>
      </c>
      <c r="B15" s="5">
        <v>5.51662E-5</v>
      </c>
      <c r="C15" s="5">
        <v>8.2870000000000004E-6</v>
      </c>
      <c r="D15" s="5">
        <v>5.0094400000000002E-4</v>
      </c>
      <c r="E15" s="5">
        <v>9.2109500000000003E-6</v>
      </c>
      <c r="F15" s="5">
        <v>6.2633000000000003E-3</v>
      </c>
      <c r="G15" s="5">
        <v>4.4237999999999999E-5</v>
      </c>
      <c r="H15" s="5">
        <v>4.7117699999999998E-4</v>
      </c>
      <c r="I15" s="5">
        <v>1.5062000000000001E-5</v>
      </c>
      <c r="J15" s="5">
        <v>2.8775200000000001E-4</v>
      </c>
      <c r="K15" s="5">
        <v>2.6511400000000002E-5</v>
      </c>
      <c r="L15" s="5">
        <v>8.6197699999999996E-5</v>
      </c>
      <c r="M15" s="5">
        <v>9.3889900000000004E-6</v>
      </c>
      <c r="N15" s="13">
        <v>42.7</v>
      </c>
      <c r="O15" s="5">
        <v>0.85400000000000009</v>
      </c>
      <c r="P15" s="5">
        <v>4.7111934800000005E-5</v>
      </c>
      <c r="Q15" s="5">
        <v>4.2780617600000009E-4</v>
      </c>
      <c r="R15" s="5">
        <v>5.3488582000000007E-3</v>
      </c>
      <c r="S15" s="5">
        <v>4.0238515800000002E-4</v>
      </c>
      <c r="T15" s="5">
        <v>2.4574020800000002E-4</v>
      </c>
      <c r="U15" s="5">
        <v>7.361283580000001E-5</v>
      </c>
      <c r="V15" s="28">
        <v>0.66682232515920004</v>
      </c>
      <c r="W15" s="28">
        <v>1.4074823190400003</v>
      </c>
      <c r="X15" s="28">
        <v>1.8735980502960001</v>
      </c>
      <c r="Y15" s="28">
        <v>1.8781729634808002</v>
      </c>
      <c r="Z15" s="28">
        <v>0.13135305598016001</v>
      </c>
      <c r="AA15" s="28">
        <v>3.4000296599304002E-2</v>
      </c>
      <c r="AB15" s="14">
        <v>40</v>
      </c>
      <c r="AC15" s="5">
        <v>4.5467244666666675E-4</v>
      </c>
      <c r="AD15" s="14"/>
      <c r="AE15" s="1"/>
      <c r="AF15" s="14"/>
      <c r="AG15" s="14">
        <v>1</v>
      </c>
      <c r="AH15" s="1">
        <v>0</v>
      </c>
      <c r="AI15" s="14">
        <v>0.20662771109820008</v>
      </c>
      <c r="AJ15" s="14">
        <v>0</v>
      </c>
      <c r="AK15" s="14">
        <v>1.802716634936</v>
      </c>
      <c r="AL15" s="14">
        <v>1.8678154024568892</v>
      </c>
      <c r="AM15" s="14">
        <v>-4.4294373397617721E-2</v>
      </c>
      <c r="AN15" s="14">
        <v>3.6191503447200254E-4</v>
      </c>
      <c r="AO15" s="14">
        <v>1.3012623711234887</v>
      </c>
      <c r="AP15" s="14">
        <v>40</v>
      </c>
      <c r="AQ15" s="14" t="s">
        <v>282</v>
      </c>
    </row>
    <row r="16" spans="1:43" s="34" customFormat="1" ht="15" customHeight="1" x14ac:dyDescent="0.2">
      <c r="A16" t="s">
        <v>278</v>
      </c>
      <c r="B16" s="5">
        <v>5.2451299999999997E-5</v>
      </c>
      <c r="C16" s="5">
        <v>6.3394300000000002E-6</v>
      </c>
      <c r="D16" s="5">
        <v>5.3183699999999996E-4</v>
      </c>
      <c r="E16" s="5">
        <v>1.9606499999999999E-5</v>
      </c>
      <c r="F16" s="5">
        <v>6.1869999999999998E-3</v>
      </c>
      <c r="G16" s="5">
        <v>4.4598799999999997E-5</v>
      </c>
      <c r="H16" s="5">
        <v>4.2681300000000001E-4</v>
      </c>
      <c r="I16" s="5">
        <v>9.5820700000000006E-6</v>
      </c>
      <c r="J16" s="5">
        <v>3.10792E-4</v>
      </c>
      <c r="K16" s="5">
        <v>1.2894199999999999E-5</v>
      </c>
      <c r="L16" s="5">
        <v>1.13353E-4</v>
      </c>
      <c r="M16" s="5">
        <v>1.0288100000000001E-5</v>
      </c>
      <c r="N16" s="13">
        <v>42.7</v>
      </c>
      <c r="O16" s="5">
        <v>0.85400000000000009</v>
      </c>
      <c r="P16" s="5">
        <v>4.4793410200000001E-5</v>
      </c>
      <c r="Q16" s="5">
        <v>4.5418879800000002E-4</v>
      </c>
      <c r="R16" s="5">
        <v>5.2836980000000007E-3</v>
      </c>
      <c r="S16" s="5">
        <v>3.6449830200000003E-4</v>
      </c>
      <c r="T16" s="5">
        <v>2.6541636800000003E-4</v>
      </c>
      <c r="U16" s="5">
        <v>9.6803462000000012E-5</v>
      </c>
      <c r="V16" s="28">
        <v>0.63400592797080002</v>
      </c>
      <c r="W16" s="28">
        <v>1.49428114542</v>
      </c>
      <c r="X16" s="28">
        <v>1.85077373544</v>
      </c>
      <c r="Y16" s="28">
        <v>1.7013322744152002</v>
      </c>
      <c r="Z16" s="28">
        <v>0.14187035702336001</v>
      </c>
      <c r="AA16" s="28">
        <v>4.4711583028560008E-2</v>
      </c>
      <c r="AB16" s="14">
        <v>41</v>
      </c>
      <c r="AC16" s="5">
        <v>4.5478417833333341E-4</v>
      </c>
      <c r="AD16" s="14"/>
      <c r="AE16" s="1"/>
      <c r="AF16" s="14"/>
      <c r="AG16" s="14">
        <v>1</v>
      </c>
      <c r="AH16" s="1">
        <v>0</v>
      </c>
      <c r="AI16" s="14">
        <v>0.17381131390980001</v>
      </c>
      <c r="AJ16" s="14">
        <v>0</v>
      </c>
      <c r="AK16" s="14">
        <v>1.7798923200800001</v>
      </c>
      <c r="AL16" s="14">
        <v>1.6909747133912891</v>
      </c>
      <c r="AM16" s="14">
        <v>-3.3777072354417716E-2</v>
      </c>
      <c r="AN16" s="14">
        <v>1.1073201463728003E-2</v>
      </c>
      <c r="AO16" s="14">
        <v>1.3815106592178024</v>
      </c>
      <c r="AP16" s="14">
        <v>41</v>
      </c>
      <c r="AQ16" s="14"/>
    </row>
    <row r="17" spans="1:43" s="77" customFormat="1" ht="15" customHeight="1" x14ac:dyDescent="0.2">
      <c r="A17" s="162" t="s">
        <v>279</v>
      </c>
      <c r="B17" s="163">
        <v>5.4030000000000003E-5</v>
      </c>
      <c r="C17" s="163">
        <v>8.0640499999999995E-6</v>
      </c>
      <c r="D17" s="163">
        <v>5.6521399999999997E-4</v>
      </c>
      <c r="E17" s="163">
        <v>3.5826199999999999E-5</v>
      </c>
      <c r="F17" s="163">
        <v>6.4310599999999997E-3</v>
      </c>
      <c r="G17" s="163">
        <v>9.0214099999999994E-5</v>
      </c>
      <c r="H17" s="163">
        <v>4.5144E-4</v>
      </c>
      <c r="I17" s="163">
        <v>2.8503399999999999E-5</v>
      </c>
      <c r="J17" s="163">
        <v>3.1656099999999998E-4</v>
      </c>
      <c r="K17" s="163">
        <v>1.8691699999999999E-5</v>
      </c>
      <c r="L17" s="163">
        <v>1.15154E-4</v>
      </c>
      <c r="M17" s="163">
        <v>1.2733400000000001E-5</v>
      </c>
      <c r="N17" s="164">
        <v>42.7</v>
      </c>
      <c r="O17" s="163">
        <v>0.85400000000000009</v>
      </c>
      <c r="P17" s="163">
        <v>4.6141620000000007E-5</v>
      </c>
      <c r="Q17" s="163">
        <v>4.8269275600000002E-4</v>
      </c>
      <c r="R17" s="163">
        <v>5.4921252400000004E-3</v>
      </c>
      <c r="S17" s="163">
        <v>3.8552976000000007E-4</v>
      </c>
      <c r="T17" s="163">
        <v>2.7034309399999999E-4</v>
      </c>
      <c r="U17" s="163">
        <v>9.8341516000000011E-5</v>
      </c>
      <c r="V17" s="165">
        <v>0.65308848948000009</v>
      </c>
      <c r="W17" s="165">
        <v>1.58805916724</v>
      </c>
      <c r="X17" s="165">
        <v>1.9237816290672001</v>
      </c>
      <c r="Y17" s="165">
        <v>1.7994987077760005</v>
      </c>
      <c r="Z17" s="165">
        <v>0.14450379060488</v>
      </c>
      <c r="AA17" s="165">
        <v>4.5421979410080006E-2</v>
      </c>
      <c r="AB17" s="165">
        <v>42</v>
      </c>
      <c r="AC17" s="166">
        <v>4.5489591000000008E-4</v>
      </c>
      <c r="AD17" s="165">
        <v>1.4966075439000002</v>
      </c>
      <c r="AE17" s="1"/>
      <c r="AF17" s="165"/>
      <c r="AG17" s="14">
        <v>1</v>
      </c>
      <c r="AH17" s="1">
        <v>0</v>
      </c>
      <c r="AI17" s="14">
        <v>0.1928938754190001</v>
      </c>
      <c r="AJ17" s="14">
        <v>0</v>
      </c>
      <c r="AK17" s="14">
        <v>1.8529002137071999</v>
      </c>
      <c r="AL17" s="14">
        <v>1.7891411467520895</v>
      </c>
      <c r="AM17" s="14">
        <v>-3.114363877289774E-2</v>
      </c>
      <c r="AN17" s="14">
        <v>1.1783597845248003E-2</v>
      </c>
      <c r="AO17" s="14">
        <v>1.4682114364723231</v>
      </c>
      <c r="AP17" s="165">
        <v>42</v>
      </c>
      <c r="AQ17" s="165"/>
    </row>
    <row r="18" spans="1:43" s="97" customFormat="1" ht="15" customHeight="1" x14ac:dyDescent="0.2">
      <c r="A18" s="97" t="s">
        <v>170</v>
      </c>
      <c r="B18" s="89">
        <v>4.0930200000000003E-5</v>
      </c>
      <c r="C18" s="89">
        <v>7.7079600000000003E-6</v>
      </c>
      <c r="D18" s="89">
        <v>1.8253999999999999E-2</v>
      </c>
      <c r="E18" s="89">
        <v>2.0711599999999998E-3</v>
      </c>
      <c r="F18" s="89">
        <v>1.4584E-4</v>
      </c>
      <c r="G18" s="89">
        <v>6.6447400000000004E-6</v>
      </c>
      <c r="H18" s="89">
        <v>2.89901E-6</v>
      </c>
      <c r="I18" s="89">
        <v>1.3995600000000001E-6</v>
      </c>
      <c r="J18" s="89">
        <v>1.7566000000000001E-4</v>
      </c>
      <c r="K18" s="89">
        <v>1.0006199999999999E-5</v>
      </c>
      <c r="L18" s="89">
        <v>5.8749900000000001E-4</v>
      </c>
      <c r="M18" s="89">
        <v>1.70557E-5</v>
      </c>
      <c r="N18" s="98">
        <v>100</v>
      </c>
      <c r="O18" s="89">
        <v>2</v>
      </c>
      <c r="P18" s="89">
        <v>8.1860400000000007E-5</v>
      </c>
      <c r="Q18" s="89">
        <v>3.6507999999999999E-2</v>
      </c>
      <c r="R18" s="89">
        <v>2.9168E-4</v>
      </c>
      <c r="S18" s="89">
        <v>5.7980199999999999E-6</v>
      </c>
      <c r="T18" s="89">
        <v>3.5132000000000002E-4</v>
      </c>
      <c r="U18" s="89">
        <v>1.174998E-3</v>
      </c>
      <c r="V18" s="99">
        <v>1.1586521016</v>
      </c>
      <c r="W18" s="99">
        <v>134.02086800000001</v>
      </c>
      <c r="X18" s="99">
        <v>0.1021696704</v>
      </c>
      <c r="Y18" s="99">
        <v>2.7062838152000002E-2</v>
      </c>
      <c r="Z18" s="99">
        <v>0.18778756639999999</v>
      </c>
      <c r="AA18" s="99">
        <v>0.54270807623999995</v>
      </c>
      <c r="AB18" s="99">
        <v>43</v>
      </c>
      <c r="AC18" s="89">
        <v>4.5185814660000007E-4</v>
      </c>
      <c r="AD18" s="99"/>
      <c r="AE18" s="90">
        <v>3.6056141853399996E-2</v>
      </c>
      <c r="AF18" s="99">
        <v>132.36209674383139</v>
      </c>
      <c r="AG18" s="14">
        <v>1</v>
      </c>
      <c r="AH18" s="1">
        <v>3.6056141853399996E-2</v>
      </c>
      <c r="AI18" s="14">
        <v>0.69845748753900005</v>
      </c>
      <c r="AJ18" s="14">
        <v>122.37298723101024</v>
      </c>
      <c r="AK18" s="14">
        <v>3.128825503999999E-2</v>
      </c>
      <c r="AL18" s="14">
        <v>1.6705277128088888E-2</v>
      </c>
      <c r="AM18" s="14">
        <v>1.2140137022222275E-2</v>
      </c>
      <c r="AN18" s="14">
        <v>0.50906969467516794</v>
      </c>
      <c r="AO18" s="14">
        <v>123.9065742528534</v>
      </c>
      <c r="AP18" s="99">
        <v>43</v>
      </c>
      <c r="AQ18" s="99"/>
    </row>
    <row r="19" spans="1:43" s="34" customFormat="1" ht="17" customHeight="1" x14ac:dyDescent="0.2">
      <c r="A19" t="s">
        <v>280</v>
      </c>
      <c r="B19" s="5">
        <v>2.6778499999999998E-4</v>
      </c>
      <c r="C19" s="5">
        <v>2.0662800000000001E-5</v>
      </c>
      <c r="D19" s="5">
        <v>1.18958E-3</v>
      </c>
      <c r="E19" s="5">
        <v>4.3414300000000002E-5</v>
      </c>
      <c r="F19" s="5">
        <v>4.1119099999999999E-4</v>
      </c>
      <c r="G19" s="5">
        <v>2.6389000000000001E-5</v>
      </c>
      <c r="H19" s="5">
        <v>7.5957300000000002E-3</v>
      </c>
      <c r="I19" s="5">
        <v>1.0649000000000001E-4</v>
      </c>
      <c r="J19" s="5">
        <v>5.0469700000000002E-4</v>
      </c>
      <c r="K19" s="5">
        <v>2.5060100000000001E-5</v>
      </c>
      <c r="L19" s="5">
        <v>1.6240199999999999E-4</v>
      </c>
      <c r="M19" s="5">
        <v>1.6495699999999999E-5</v>
      </c>
      <c r="N19" s="13">
        <v>35.01</v>
      </c>
      <c r="O19" s="5">
        <v>0.70019999999999993</v>
      </c>
      <c r="P19" s="5">
        <v>1.8750305699999996E-4</v>
      </c>
      <c r="Q19" s="5">
        <v>8.3294391599999986E-4</v>
      </c>
      <c r="R19" s="5">
        <v>2.8791593819999997E-4</v>
      </c>
      <c r="S19" s="5">
        <v>5.3185301459999995E-3</v>
      </c>
      <c r="T19" s="5">
        <v>3.5338883939999997E-4</v>
      </c>
      <c r="U19" s="5">
        <v>1.1371388039999999E-4</v>
      </c>
      <c r="V19" s="28">
        <v>2.6539182687779994</v>
      </c>
      <c r="W19" s="28">
        <v>2.7403854836399995</v>
      </c>
      <c r="X19" s="28">
        <v>0.10085119483269599</v>
      </c>
      <c r="Y19" s="28">
        <v>24.8247713094696</v>
      </c>
      <c r="Z19" s="28">
        <v>0.18889340243608799</v>
      </c>
      <c r="AA19" s="28">
        <v>5.2522167079151992E-2</v>
      </c>
      <c r="AB19" s="14">
        <v>44</v>
      </c>
      <c r="AC19" s="5">
        <v>4.4882038320000005E-4</v>
      </c>
      <c r="AD19" s="14"/>
      <c r="AE19" s="1">
        <v>3.8412353279999981E-4</v>
      </c>
      <c r="AF19" s="14">
        <v>1.2637664229119994</v>
      </c>
      <c r="AG19" s="14">
        <v>1</v>
      </c>
      <c r="AH19" s="1">
        <v>3.8412353279999981E-4</v>
      </c>
      <c r="AI19" s="14">
        <v>2.1937236547169991</v>
      </c>
      <c r="AJ19" s="14">
        <v>1.1683924336231624</v>
      </c>
      <c r="AK19" s="14">
        <v>2.9969779472695982E-2</v>
      </c>
      <c r="AL19" s="14">
        <v>24.814413748445691</v>
      </c>
      <c r="AM19" s="14">
        <v>1.3245973058310252E-2</v>
      </c>
      <c r="AN19" s="14">
        <v>1.8883785514319993E-2</v>
      </c>
      <c r="AO19" s="14">
        <v>2.5335739312633105</v>
      </c>
      <c r="AP19" s="14">
        <v>44</v>
      </c>
      <c r="AQ19" s="14"/>
    </row>
    <row r="20" spans="1:43" s="34" customFormat="1" ht="17" customHeight="1" x14ac:dyDescent="0.2">
      <c r="A20" t="s">
        <v>288</v>
      </c>
      <c r="B20" s="5">
        <v>2.4969499999999997E-4</v>
      </c>
      <c r="C20" s="5">
        <v>2.03686E-5</v>
      </c>
      <c r="D20" s="5">
        <v>1.1221099999999999E-3</v>
      </c>
      <c r="E20" s="5">
        <v>3.6545999999999999E-5</v>
      </c>
      <c r="F20" s="5">
        <v>2.9905099999999999E-4</v>
      </c>
      <c r="G20" s="5">
        <v>2.0728299999999999E-5</v>
      </c>
      <c r="H20" s="5">
        <v>9.6840899999999994E-3</v>
      </c>
      <c r="I20" s="5">
        <v>8.1104600000000003E-5</v>
      </c>
      <c r="J20" s="5">
        <v>5.2311999999999997E-4</v>
      </c>
      <c r="K20" s="5">
        <v>1.7771400000000001E-5</v>
      </c>
      <c r="L20" s="5">
        <v>1.3796899999999999E-4</v>
      </c>
      <c r="M20" s="5">
        <v>1.14258E-5</v>
      </c>
      <c r="N20" s="13">
        <v>35.01</v>
      </c>
      <c r="O20" s="5">
        <v>0.70019999999999993</v>
      </c>
      <c r="P20" s="5">
        <v>1.7483643899999997E-4</v>
      </c>
      <c r="Q20" s="5">
        <v>7.8570142199999992E-4</v>
      </c>
      <c r="R20" s="5">
        <v>2.0939551019999997E-4</v>
      </c>
      <c r="S20" s="5">
        <v>6.780799817999999E-3</v>
      </c>
      <c r="T20" s="5">
        <v>3.6628862399999993E-4</v>
      </c>
      <c r="U20" s="5">
        <v>9.6605893799999983E-5</v>
      </c>
      <c r="V20" s="28">
        <v>2.4746349576059994</v>
      </c>
      <c r="W20" s="28">
        <v>2.5849576783799999</v>
      </c>
      <c r="X20" s="28">
        <v>7.3347059312855983E-2</v>
      </c>
      <c r="Y20" s="28">
        <v>31.650061230496799</v>
      </c>
      <c r="Z20" s="28">
        <v>0.19578859530047996</v>
      </c>
      <c r="AA20" s="28">
        <v>4.4620330228343989E-2</v>
      </c>
      <c r="AB20" s="14">
        <v>45</v>
      </c>
      <c r="AC20" s="5">
        <v>4.457826198000001E-4</v>
      </c>
      <c r="AD20" s="14"/>
      <c r="AE20" s="1">
        <v>3.3991880219999982E-4</v>
      </c>
      <c r="AF20" s="14">
        <v>1.1183328592379995</v>
      </c>
      <c r="AG20" s="14">
        <v>1</v>
      </c>
      <c r="AH20" s="1">
        <v>3.3991880219999982E-4</v>
      </c>
      <c r="AI20" s="14">
        <v>2.0144403435449996</v>
      </c>
      <c r="AJ20" s="14">
        <v>1.033934457599387</v>
      </c>
      <c r="AK20" s="14">
        <v>2.4656439528559847E-3</v>
      </c>
      <c r="AL20" s="14">
        <v>31.639703669472887</v>
      </c>
      <c r="AM20" s="14">
        <v>2.014116592270223E-2</v>
      </c>
      <c r="AN20" s="14">
        <v>1.098194866351199E-2</v>
      </c>
      <c r="AO20" s="14">
        <v>2.3898759595906736</v>
      </c>
      <c r="AP20" s="14">
        <v>45</v>
      </c>
      <c r="AQ20" s="14"/>
    </row>
    <row r="21" spans="1:43" s="34" customFormat="1" ht="17" customHeight="1" x14ac:dyDescent="0.2">
      <c r="A21" t="s">
        <v>289</v>
      </c>
      <c r="B21" s="5">
        <v>2.06746E-4</v>
      </c>
      <c r="C21" s="5">
        <v>1.7648100000000001E-5</v>
      </c>
      <c r="D21" s="5">
        <v>1.1016299999999999E-3</v>
      </c>
      <c r="E21" s="5">
        <v>2.9039499999999999E-5</v>
      </c>
      <c r="F21" s="5">
        <v>2.9075999999999999E-4</v>
      </c>
      <c r="G21" s="5">
        <v>1.17629E-5</v>
      </c>
      <c r="H21" s="5">
        <v>1.1528E-2</v>
      </c>
      <c r="I21" s="5">
        <v>1.0397E-4</v>
      </c>
      <c r="J21" s="5">
        <v>5.4460200000000004E-4</v>
      </c>
      <c r="K21" s="5">
        <v>1.9446800000000002E-5</v>
      </c>
      <c r="L21" s="5">
        <v>1.3046299999999999E-4</v>
      </c>
      <c r="M21" s="5">
        <v>1.36864E-5</v>
      </c>
      <c r="N21" s="13">
        <v>35.01</v>
      </c>
      <c r="O21" s="5">
        <v>0.70019999999999993</v>
      </c>
      <c r="P21" s="5">
        <v>1.4476354919999999E-4</v>
      </c>
      <c r="Q21" s="5">
        <v>7.7136132599999992E-4</v>
      </c>
      <c r="R21" s="5">
        <v>2.0359015199999998E-4</v>
      </c>
      <c r="S21" s="5">
        <v>8.0719056000000001E-3</v>
      </c>
      <c r="T21" s="5">
        <v>3.8133032039999997E-4</v>
      </c>
      <c r="U21" s="5">
        <v>9.1350192599999979E-5</v>
      </c>
      <c r="V21" s="28">
        <v>2.0489832753767998</v>
      </c>
      <c r="W21" s="28">
        <v>2.5377787625399999</v>
      </c>
      <c r="X21" s="28">
        <v>7.1313558442559988E-2</v>
      </c>
      <c r="Y21" s="28">
        <v>37.676426578560005</v>
      </c>
      <c r="Z21" s="28">
        <v>0.20382868286020797</v>
      </c>
      <c r="AA21" s="28">
        <v>4.2192826958087987E-2</v>
      </c>
      <c r="AB21" s="14">
        <v>46</v>
      </c>
      <c r="AC21" s="5">
        <v>4.4274485640000008E-4</v>
      </c>
      <c r="AD21" s="14"/>
      <c r="AE21" s="1">
        <v>3.2861646959999984E-4</v>
      </c>
      <c r="AF21" s="14">
        <v>1.0811481849839994</v>
      </c>
      <c r="AG21" s="14">
        <v>1</v>
      </c>
      <c r="AH21" s="1">
        <v>3.2861646959999984E-4</v>
      </c>
      <c r="AI21" s="14">
        <v>1.5887886613157998</v>
      </c>
      <c r="AJ21" s="14">
        <v>0.99955603825112982</v>
      </c>
      <c r="AK21" s="14">
        <v>4.3214308255998778E-4</v>
      </c>
      <c r="AL21" s="14">
        <v>37.666069017536095</v>
      </c>
      <c r="AM21" s="14">
        <v>2.8181253482430248E-2</v>
      </c>
      <c r="AN21" s="14">
        <v>8.5544453932559876E-3</v>
      </c>
      <c r="AO21" s="14">
        <v>2.3462575445935547</v>
      </c>
      <c r="AP21" s="14">
        <v>46</v>
      </c>
      <c r="AQ21" s="14"/>
    </row>
    <row r="22" spans="1:43" s="34" customFormat="1" ht="17" customHeight="1" x14ac:dyDescent="0.2">
      <c r="A22" t="s">
        <v>283</v>
      </c>
      <c r="B22" s="5">
        <v>1.8841299999999999E-4</v>
      </c>
      <c r="C22" s="5">
        <v>1.6238900000000001E-5</v>
      </c>
      <c r="D22" s="5">
        <v>1.10363E-3</v>
      </c>
      <c r="E22" s="5">
        <v>3.5784200000000002E-5</v>
      </c>
      <c r="F22" s="5">
        <v>2.7180900000000003E-4</v>
      </c>
      <c r="G22" s="5">
        <v>1.51204E-5</v>
      </c>
      <c r="H22" s="5">
        <v>1.45387E-2</v>
      </c>
      <c r="I22" s="5">
        <v>1.6225699999999999E-4</v>
      </c>
      <c r="J22" s="5">
        <v>5.2601799999999995E-4</v>
      </c>
      <c r="K22" s="5">
        <v>3.7924299999999999E-5</v>
      </c>
      <c r="L22" s="5">
        <v>9.4526700000000004E-5</v>
      </c>
      <c r="M22" s="5">
        <v>1.1131700000000001E-5</v>
      </c>
      <c r="N22" s="13">
        <v>35.01</v>
      </c>
      <c r="O22" s="5">
        <v>0.70019999999999993</v>
      </c>
      <c r="P22" s="5">
        <v>1.3192678259999998E-4</v>
      </c>
      <c r="Q22" s="5">
        <v>7.7276172599999987E-4</v>
      </c>
      <c r="R22" s="5">
        <v>1.9032066180000001E-4</v>
      </c>
      <c r="S22" s="5">
        <v>1.0179997739999998E-2</v>
      </c>
      <c r="T22" s="5">
        <v>3.6831780359999992E-4</v>
      </c>
      <c r="U22" s="5">
        <v>6.618759533999999E-5</v>
      </c>
      <c r="V22" s="28">
        <v>1.8672916809203997</v>
      </c>
      <c r="W22" s="28">
        <v>2.5423860785399994</v>
      </c>
      <c r="X22" s="28">
        <v>6.6665521415303991E-2</v>
      </c>
      <c r="Y22" s="28">
        <v>47.516157451223997</v>
      </c>
      <c r="Z22" s="28">
        <v>0.19687323238027196</v>
      </c>
      <c r="AA22" s="28">
        <v>3.0570726535639196E-2</v>
      </c>
      <c r="AB22" s="14">
        <v>47</v>
      </c>
      <c r="AC22" s="5">
        <v>4.3970709300000007E-4</v>
      </c>
      <c r="AD22" s="14"/>
      <c r="AE22" s="1">
        <v>3.330546329999998E-4</v>
      </c>
      <c r="AF22" s="14">
        <v>1.0957497425699994</v>
      </c>
      <c r="AG22" s="14">
        <v>1</v>
      </c>
      <c r="AH22" s="1">
        <v>3.330546329999998E-4</v>
      </c>
      <c r="AI22" s="14">
        <v>1.4070970668593996</v>
      </c>
      <c r="AJ22" s="14">
        <v>1.0130556447395538</v>
      </c>
      <c r="AK22" s="14">
        <v>-4.2158939446960029E-3</v>
      </c>
      <c r="AL22" s="14">
        <v>47.505799890200088</v>
      </c>
      <c r="AM22" s="14">
        <v>2.1225803002494222E-2</v>
      </c>
      <c r="AN22" s="14">
        <v>-3.0676550291928065E-3</v>
      </c>
      <c r="AO22" s="14">
        <v>2.350517155433117</v>
      </c>
      <c r="AP22" s="14">
        <v>47</v>
      </c>
      <c r="AQ22" s="14"/>
    </row>
    <row r="23" spans="1:43" s="34" customFormat="1" ht="17" customHeight="1" x14ac:dyDescent="0.2">
      <c r="A23" t="s">
        <v>284</v>
      </c>
      <c r="B23" s="5">
        <v>1.8391699999999999E-4</v>
      </c>
      <c r="C23" s="5">
        <v>8.9201299999999999E-6</v>
      </c>
      <c r="D23" s="5">
        <v>1.09807E-3</v>
      </c>
      <c r="E23" s="5">
        <v>3.5595000000000001E-5</v>
      </c>
      <c r="F23" s="5">
        <v>2.36636E-4</v>
      </c>
      <c r="G23" s="5">
        <v>2.5086600000000001E-5</v>
      </c>
      <c r="H23" s="5">
        <v>1.0915899999999999E-2</v>
      </c>
      <c r="I23" s="5">
        <v>4.3953900000000002E-4</v>
      </c>
      <c r="J23" s="5">
        <v>4.9912600000000002E-4</v>
      </c>
      <c r="K23" s="5">
        <v>2.4024099999999999E-5</v>
      </c>
      <c r="L23" s="5">
        <v>9.4125900000000006E-5</v>
      </c>
      <c r="M23" s="5">
        <v>7.0429099999999998E-6</v>
      </c>
      <c r="N23" s="13">
        <v>35.01</v>
      </c>
      <c r="O23" s="5">
        <v>0.70019999999999993</v>
      </c>
      <c r="P23" s="5">
        <v>1.2877868339999999E-4</v>
      </c>
      <c r="Q23" s="5">
        <v>7.6886861399999996E-4</v>
      </c>
      <c r="R23" s="5">
        <v>1.6569252719999999E-4</v>
      </c>
      <c r="S23" s="5">
        <v>7.643313179999999E-3</v>
      </c>
      <c r="T23" s="5">
        <v>3.4948802519999998E-4</v>
      </c>
      <c r="U23" s="5">
        <v>6.5906955179999998E-5</v>
      </c>
      <c r="V23" s="28">
        <v>1.8227334848435999</v>
      </c>
      <c r="W23" s="28">
        <v>2.5295777400599997</v>
      </c>
      <c r="X23" s="28">
        <v>5.803877842761599E-2</v>
      </c>
      <c r="Y23" s="28">
        <v>35.675928598968</v>
      </c>
      <c r="Z23" s="28">
        <v>0.18680833922990397</v>
      </c>
      <c r="AA23" s="28">
        <v>3.0441104458538398E-2</v>
      </c>
      <c r="AB23" s="14">
        <v>48</v>
      </c>
      <c r="AC23" s="5">
        <v>4.3666932960000006E-4</v>
      </c>
      <c r="AD23" s="14"/>
      <c r="AE23" s="1">
        <v>3.321992843999999E-4</v>
      </c>
      <c r="AF23" s="14">
        <v>1.0929356456759998</v>
      </c>
      <c r="AG23" s="14">
        <v>1</v>
      </c>
      <c r="AH23" s="1">
        <v>3.321992843999999E-4</v>
      </c>
      <c r="AI23" s="14">
        <v>1.3625388707825998</v>
      </c>
      <c r="AJ23" s="14">
        <v>1.0104539222544322</v>
      </c>
      <c r="AK23" s="14">
        <v>-1.2842636932384008E-2</v>
      </c>
      <c r="AL23" s="14">
        <v>35.66557103794409</v>
      </c>
      <c r="AM23" s="14">
        <v>1.1160909852126253E-2</v>
      </c>
      <c r="AN23" s="14">
        <v>-3.1972771062936029E-3</v>
      </c>
      <c r="AO23" s="14">
        <v>2.3386754372991336</v>
      </c>
      <c r="AP23" s="14">
        <v>48</v>
      </c>
      <c r="AQ23" s="14"/>
    </row>
    <row r="24" spans="1:43" s="34" customFormat="1" ht="17" customHeight="1" x14ac:dyDescent="0.2">
      <c r="A24" t="s">
        <v>285</v>
      </c>
      <c r="B24" s="5">
        <v>1.9947000000000001E-4</v>
      </c>
      <c r="C24" s="5">
        <v>7.6154900000000003E-6</v>
      </c>
      <c r="D24" s="5">
        <v>1.0769899999999999E-3</v>
      </c>
      <c r="E24" s="5">
        <v>3.7023400000000002E-5</v>
      </c>
      <c r="F24" s="5">
        <v>2.4563599999999998E-4</v>
      </c>
      <c r="G24" s="5">
        <v>1.38231E-5</v>
      </c>
      <c r="H24" s="5">
        <v>3.9584099999999997E-2</v>
      </c>
      <c r="I24" s="5">
        <v>2.8682700000000002E-4</v>
      </c>
      <c r="J24" s="5">
        <v>4.9510600000000004E-4</v>
      </c>
      <c r="K24" s="5">
        <v>2.2883699999999999E-5</v>
      </c>
      <c r="L24" s="5">
        <v>1.0479700000000001E-4</v>
      </c>
      <c r="M24" s="5">
        <v>8.9491799999999992E-6</v>
      </c>
      <c r="N24" s="13">
        <v>35.01</v>
      </c>
      <c r="O24" s="5">
        <v>0.70019999999999993</v>
      </c>
      <c r="P24" s="5">
        <v>1.39668894E-4</v>
      </c>
      <c r="Q24" s="5">
        <v>7.541083979999999E-4</v>
      </c>
      <c r="R24" s="5">
        <v>1.7199432719999997E-4</v>
      </c>
      <c r="S24" s="5">
        <v>2.7716786819999995E-2</v>
      </c>
      <c r="T24" s="5">
        <v>3.4667322119999997E-4</v>
      </c>
      <c r="U24" s="5">
        <v>7.3378859400000004E-5</v>
      </c>
      <c r="V24" s="28">
        <v>1.9768735256759999</v>
      </c>
      <c r="W24" s="28">
        <v>2.4810166294199996</v>
      </c>
      <c r="X24" s="28">
        <v>6.0246172931615986E-2</v>
      </c>
      <c r="Y24" s="28">
        <v>129.37087416103199</v>
      </c>
      <c r="Z24" s="28">
        <v>0.18530377019582397</v>
      </c>
      <c r="AA24" s="28">
        <v>3.3892227579672002E-2</v>
      </c>
      <c r="AB24" s="14">
        <v>49</v>
      </c>
      <c r="AC24" s="5">
        <v>4.3363156620000005E-4</v>
      </c>
      <c r="AD24" s="14"/>
      <c r="AE24" s="1">
        <v>3.2047683179999985E-4</v>
      </c>
      <c r="AF24" s="14">
        <v>1.0543687766219996</v>
      </c>
      <c r="AG24" s="14">
        <v>1</v>
      </c>
      <c r="AH24" s="1">
        <v>3.2047683179999985E-4</v>
      </c>
      <c r="AI24" s="14">
        <v>1.5166789116149999</v>
      </c>
      <c r="AJ24" s="14">
        <v>0.97479761965430622</v>
      </c>
      <c r="AK24" s="14">
        <v>-1.0635242428384015E-2</v>
      </c>
      <c r="AL24" s="14">
        <v>129.36051660000808</v>
      </c>
      <c r="AM24" s="14">
        <v>9.6563408180462516E-3</v>
      </c>
      <c r="AN24" s="14">
        <v>2.538460148399999E-4</v>
      </c>
      <c r="AO24" s="14">
        <v>2.2937791390501459</v>
      </c>
      <c r="AP24" s="14">
        <v>49</v>
      </c>
      <c r="AQ24" s="14"/>
    </row>
    <row r="25" spans="1:43" s="34" customFormat="1" ht="17" customHeight="1" x14ac:dyDescent="0.2">
      <c r="A25" t="s">
        <v>286</v>
      </c>
      <c r="B25" s="5">
        <v>1.71848E-4</v>
      </c>
      <c r="C25" s="5">
        <v>1.1616900000000001E-5</v>
      </c>
      <c r="D25" s="5">
        <v>1.1135299999999999E-3</v>
      </c>
      <c r="E25" s="5">
        <v>3.0380699999999999E-5</v>
      </c>
      <c r="F25" s="5">
        <v>2.6526000000000002E-4</v>
      </c>
      <c r="G25" s="5">
        <v>4.5717599999999997E-6</v>
      </c>
      <c r="H25" s="5">
        <v>2.40533E-2</v>
      </c>
      <c r="I25" s="5">
        <v>1.6819200000000001E-4</v>
      </c>
      <c r="J25" s="5">
        <v>4.8415900000000001E-4</v>
      </c>
      <c r="K25" s="5">
        <v>1.8721099999999999E-5</v>
      </c>
      <c r="L25" s="5">
        <v>1.0458699999999999E-4</v>
      </c>
      <c r="M25" s="5">
        <v>9.7187900000000002E-6</v>
      </c>
      <c r="N25" s="13">
        <v>35.01</v>
      </c>
      <c r="O25" s="5">
        <v>0.70019999999999993</v>
      </c>
      <c r="P25" s="5">
        <v>1.2032796959999998E-4</v>
      </c>
      <c r="Q25" s="5">
        <v>7.7969370599999992E-4</v>
      </c>
      <c r="R25" s="5">
        <v>1.8573505200000001E-4</v>
      </c>
      <c r="S25" s="5">
        <v>1.6842120659999998E-2</v>
      </c>
      <c r="T25" s="5">
        <v>3.3900813179999997E-4</v>
      </c>
      <c r="U25" s="5">
        <v>7.3231817399999985E-5</v>
      </c>
      <c r="V25" s="28">
        <v>1.7031220817183998</v>
      </c>
      <c r="W25" s="28">
        <v>2.5651922927399999</v>
      </c>
      <c r="X25" s="28">
        <v>6.5059274014559992E-2</v>
      </c>
      <c r="Y25" s="28">
        <v>78.612282392615995</v>
      </c>
      <c r="Z25" s="28">
        <v>0.18120662660973597</v>
      </c>
      <c r="AA25" s="28">
        <v>3.3824311820711994E-2</v>
      </c>
      <c r="AB25" s="14">
        <v>50</v>
      </c>
      <c r="AC25" s="5">
        <v>4.3059380280000009E-4</v>
      </c>
      <c r="AD25" s="14"/>
      <c r="AE25" s="1">
        <v>3.4909990319999983E-4</v>
      </c>
      <c r="AF25" s="14">
        <v>1.1485386815279994</v>
      </c>
      <c r="AG25" s="14">
        <v>1</v>
      </c>
      <c r="AH25" s="1">
        <v>3.4909990319999983E-4</v>
      </c>
      <c r="AI25" s="14">
        <v>1.2429274676573998</v>
      </c>
      <c r="AJ25" s="14">
        <v>1.0618607053419726</v>
      </c>
      <c r="AK25" s="14">
        <v>-5.8221413454400042E-3</v>
      </c>
      <c r="AL25" s="14">
        <v>78.601924831592086</v>
      </c>
      <c r="AM25" s="14">
        <v>5.5591972319582487E-3</v>
      </c>
      <c r="AN25" s="14">
        <v>1.8593025587999114E-4</v>
      </c>
      <c r="AO25" s="14">
        <v>2.3716022290889507</v>
      </c>
      <c r="AP25" s="14">
        <v>50</v>
      </c>
      <c r="AQ25" s="14"/>
    </row>
    <row r="26" spans="1:43" s="34" customFormat="1" ht="17" customHeight="1" x14ac:dyDescent="0.2">
      <c r="A26" t="s">
        <v>287</v>
      </c>
      <c r="B26" s="5">
        <v>4.8494200000000001E-5</v>
      </c>
      <c r="C26" s="5">
        <v>9.8739799999999993E-6</v>
      </c>
      <c r="D26" s="5">
        <v>5.19039E-4</v>
      </c>
      <c r="E26" s="5">
        <v>2.7475799999999999E-5</v>
      </c>
      <c r="F26" s="5">
        <v>6.4132599999999996E-3</v>
      </c>
      <c r="G26" s="5">
        <v>4.1832100000000002E-5</v>
      </c>
      <c r="H26" s="5">
        <v>4.47446E-4</v>
      </c>
      <c r="I26" s="5">
        <v>7.8783799999999993E-6</v>
      </c>
      <c r="J26" s="5">
        <v>2.9520300000000001E-4</v>
      </c>
      <c r="K26" s="5">
        <v>3.8496200000000001E-6</v>
      </c>
      <c r="L26" s="5">
        <v>7.7619400000000004E-5</v>
      </c>
      <c r="M26" s="5">
        <v>9.3434699999999992E-6</v>
      </c>
      <c r="N26" s="13">
        <v>42.7</v>
      </c>
      <c r="O26" s="5">
        <v>0.85400000000000009</v>
      </c>
      <c r="P26" s="5">
        <v>4.1414046800000006E-5</v>
      </c>
      <c r="Q26" s="5">
        <v>4.4325930600000007E-4</v>
      </c>
      <c r="R26" s="5">
        <v>5.47692404E-3</v>
      </c>
      <c r="S26" s="5">
        <v>3.8211888400000002E-4</v>
      </c>
      <c r="T26" s="5">
        <v>2.5210336200000001E-4</v>
      </c>
      <c r="U26" s="5">
        <v>6.628696760000001E-5</v>
      </c>
      <c r="V26" s="28">
        <v>0.58617441840720008</v>
      </c>
      <c r="W26" s="28">
        <v>1.4583231167400001</v>
      </c>
      <c r="X26" s="28">
        <v>1.9184569527311999</v>
      </c>
      <c r="Y26" s="28">
        <v>1.7835781029584001</v>
      </c>
      <c r="Z26" s="28">
        <v>0.13475428905624001</v>
      </c>
      <c r="AA26" s="28">
        <v>3.0616624595088005E-2</v>
      </c>
      <c r="AB26" s="14">
        <v>51</v>
      </c>
      <c r="AC26" s="5">
        <v>4.2755603940000008E-4</v>
      </c>
      <c r="AD26" s="14"/>
      <c r="AE26" s="1"/>
      <c r="AF26" s="14"/>
      <c r="AG26" s="14">
        <v>1</v>
      </c>
      <c r="AH26" s="1">
        <v>0</v>
      </c>
      <c r="AI26" s="14">
        <v>0.12597980434620007</v>
      </c>
      <c r="AJ26" s="14">
        <v>0</v>
      </c>
      <c r="AK26" s="14">
        <v>1.8475755373711997</v>
      </c>
      <c r="AL26" s="14">
        <v>1.7732205419344891</v>
      </c>
      <c r="AM26" s="14">
        <v>-4.0893140321537728E-2</v>
      </c>
      <c r="AN26" s="14">
        <v>-3.0217569697439974E-3</v>
      </c>
      <c r="AO26" s="14">
        <v>1.3482663128923882</v>
      </c>
      <c r="AP26" s="14">
        <v>51</v>
      </c>
      <c r="AQ26" s="14" t="s">
        <v>291</v>
      </c>
    </row>
    <row r="27" spans="1:43" s="77" customFormat="1" ht="17" customHeight="1" x14ac:dyDescent="0.2">
      <c r="A27" s="162" t="s">
        <v>290</v>
      </c>
      <c r="B27" s="163">
        <v>4.9799000000000002E-5</v>
      </c>
      <c r="C27" s="163">
        <v>4.7771700000000002E-6</v>
      </c>
      <c r="D27" s="163">
        <v>4.7514900000000001E-4</v>
      </c>
      <c r="E27" s="163">
        <v>1.7609999999999999E-5</v>
      </c>
      <c r="F27" s="163">
        <v>6.7600000000000004E-3</v>
      </c>
      <c r="G27" s="163">
        <v>7.1151399999999998E-5</v>
      </c>
      <c r="H27" s="163">
        <v>4.79483E-4</v>
      </c>
      <c r="I27" s="163">
        <v>2.2010000000000001E-5</v>
      </c>
      <c r="J27" s="163">
        <v>2.8136200000000001E-4</v>
      </c>
      <c r="K27" s="163">
        <v>9.5660100000000003E-6</v>
      </c>
      <c r="L27" s="163">
        <v>9.9520599999999997E-5</v>
      </c>
      <c r="M27" s="163">
        <v>2.3253399999999998E-6</v>
      </c>
      <c r="N27" s="164">
        <v>42.7</v>
      </c>
      <c r="O27" s="163">
        <v>0.85400000000000009</v>
      </c>
      <c r="P27" s="163">
        <v>4.2528346000000003E-5</v>
      </c>
      <c r="Q27" s="163">
        <v>4.0577724600000006E-4</v>
      </c>
      <c r="R27" s="163">
        <v>5.773040000000001E-3</v>
      </c>
      <c r="S27" s="163">
        <v>4.0947848200000004E-4</v>
      </c>
      <c r="T27" s="163">
        <v>2.4028314800000002E-4</v>
      </c>
      <c r="U27" s="163">
        <v>8.499059240000001E-5</v>
      </c>
      <c r="V27" s="165">
        <v>0.601946209284</v>
      </c>
      <c r="W27" s="165">
        <v>1.3350071393400003</v>
      </c>
      <c r="X27" s="165">
        <v>2.0221804512000001</v>
      </c>
      <c r="Y27" s="165">
        <v>1.9112817625832004</v>
      </c>
      <c r="Z27" s="165">
        <v>0.12843614826896002</v>
      </c>
      <c r="AA27" s="165">
        <v>3.9255454817712004E-2</v>
      </c>
      <c r="AB27" s="165">
        <v>52</v>
      </c>
      <c r="AC27" s="166">
        <v>4.2451827600000007E-4</v>
      </c>
      <c r="AD27" s="165">
        <v>1.3966651280400002</v>
      </c>
      <c r="AE27" s="1"/>
      <c r="AF27" s="165"/>
      <c r="AG27" s="14">
        <v>1</v>
      </c>
      <c r="AH27" s="1">
        <v>0</v>
      </c>
      <c r="AI27" s="14">
        <v>0.14175159522300004</v>
      </c>
      <c r="AJ27" s="14">
        <v>0</v>
      </c>
      <c r="AK27" s="14">
        <v>1.9512990358400002</v>
      </c>
      <c r="AL27" s="14">
        <v>1.9009242015592893</v>
      </c>
      <c r="AM27" s="14">
        <v>-4.7211281108817719E-2</v>
      </c>
      <c r="AN27" s="14">
        <v>5.6170732528800027E-3</v>
      </c>
      <c r="AO27" s="14">
        <v>1.2342567520061214</v>
      </c>
      <c r="AP27" s="165">
        <v>52</v>
      </c>
      <c r="AQ27" s="165"/>
    </row>
    <row r="28" spans="1:43" ht="15" customHeight="1" x14ac:dyDescent="0.2">
      <c r="A28" t="s">
        <v>293</v>
      </c>
      <c r="B28" s="5">
        <v>2.5720699999999999E-5</v>
      </c>
      <c r="C28" s="5">
        <v>4.90997E-6</v>
      </c>
      <c r="D28" s="5">
        <v>5.47147E-4</v>
      </c>
      <c r="E28" s="5">
        <v>2.90278E-5</v>
      </c>
      <c r="F28" s="5">
        <v>1.33287E-4</v>
      </c>
      <c r="G28" s="5">
        <v>6.6202800000000003E-6</v>
      </c>
      <c r="H28" s="5">
        <v>1.5778899999999999E-6</v>
      </c>
      <c r="I28" s="5">
        <v>6.0763699999999998E-7</v>
      </c>
      <c r="J28" s="5">
        <v>1.5868499999999999E-4</v>
      </c>
      <c r="K28" s="5">
        <v>9.6047899999999992E-6</v>
      </c>
      <c r="L28" s="5">
        <v>2.7638600000000002</v>
      </c>
      <c r="M28" s="5">
        <v>1.1684399999999999E-2</v>
      </c>
      <c r="N28" s="13">
        <v>100</v>
      </c>
      <c r="O28" s="5">
        <v>2</v>
      </c>
      <c r="P28" s="5">
        <v>5.1441399999999998E-5</v>
      </c>
      <c r="Q28" s="5">
        <v>1.094294E-3</v>
      </c>
      <c r="R28" s="5">
        <v>2.66574E-4</v>
      </c>
      <c r="S28" s="5">
        <v>3.1557799999999998E-6</v>
      </c>
      <c r="T28" s="5">
        <v>3.1736999999999998E-4</v>
      </c>
      <c r="U28" s="5">
        <v>5.5277200000000004</v>
      </c>
      <c r="V28" s="28">
        <v>0.72810157559999999</v>
      </c>
      <c r="W28" s="28">
        <v>4.017153274</v>
      </c>
      <c r="X28" s="28">
        <v>9.3375540719999997E-2</v>
      </c>
      <c r="Y28" s="28">
        <v>1.4729918728E-2</v>
      </c>
      <c r="Z28" s="28">
        <v>0.16964061239999997</v>
      </c>
      <c r="AA28" s="28">
        <v>2553.1433136000001</v>
      </c>
      <c r="AB28" s="14">
        <v>53</v>
      </c>
      <c r="AC28" s="5">
        <v>4.1926372786666675E-4</v>
      </c>
      <c r="AE28" s="1">
        <v>6.750302721333333E-4</v>
      </c>
      <c r="AF28" s="14">
        <v>2.4780361290014667</v>
      </c>
      <c r="AG28" s="14">
        <v>1</v>
      </c>
      <c r="AH28" s="1">
        <v>6.750302721333333E-4</v>
      </c>
      <c r="AI28" s="14">
        <v>0.26790696153899995</v>
      </c>
      <c r="AJ28" s="14">
        <v>2.2910235711902245</v>
      </c>
      <c r="AK28" s="14">
        <v>2.2494125359999992E-2</v>
      </c>
      <c r="AL28" s="14">
        <v>4.3723577040888865E-3</v>
      </c>
      <c r="AM28" s="14">
        <v>-6.0068169777777449E-3</v>
      </c>
      <c r="AN28" s="14">
        <v>2553.1096752184353</v>
      </c>
      <c r="AO28" s="14">
        <v>3.7139865444683897</v>
      </c>
      <c r="AP28" s="14">
        <v>53</v>
      </c>
      <c r="AQ28" s="14"/>
    </row>
    <row r="29" spans="1:43" s="32" customFormat="1" ht="17" customHeight="1" x14ac:dyDescent="0.2">
      <c r="A29" t="s">
        <v>294</v>
      </c>
      <c r="B29" s="5">
        <v>4.6396000000000001E-5</v>
      </c>
      <c r="C29" s="5">
        <v>3.8198899999999998E-6</v>
      </c>
      <c r="D29" s="5">
        <v>4.1876000000000001E-4</v>
      </c>
      <c r="E29" s="5">
        <v>1.4397599999999999E-5</v>
      </c>
      <c r="F29" s="5">
        <v>2.0964099999999999E-4</v>
      </c>
      <c r="G29" s="5">
        <v>1.0334699999999999E-5</v>
      </c>
      <c r="H29" s="5">
        <v>4.0472199999999998E-3</v>
      </c>
      <c r="I29" s="5">
        <v>2.67998E-5</v>
      </c>
      <c r="J29" s="5">
        <v>2.5528600000000002E-4</v>
      </c>
      <c r="K29" s="5">
        <v>1.60545E-5</v>
      </c>
      <c r="L29" s="5">
        <v>4.4060899999999997E-5</v>
      </c>
      <c r="M29" s="5">
        <v>4.0849200000000002E-6</v>
      </c>
      <c r="N29" s="13">
        <v>52.47</v>
      </c>
      <c r="O29" s="5">
        <v>1.0493999999999999</v>
      </c>
      <c r="P29" s="5">
        <v>4.8687962399999994E-5</v>
      </c>
      <c r="Q29" s="5">
        <v>4.3944674399999998E-4</v>
      </c>
      <c r="R29" s="5">
        <v>2.1999726539999998E-4</v>
      </c>
      <c r="S29" s="5">
        <v>4.2471526679999996E-3</v>
      </c>
      <c r="T29" s="5">
        <v>2.6789712840000001E-4</v>
      </c>
      <c r="U29" s="5">
        <v>4.6237508459999993E-5</v>
      </c>
      <c r="V29" s="28">
        <v>0.68912941980959996</v>
      </c>
      <c r="W29" s="28">
        <v>1.4457797877599998</v>
      </c>
      <c r="X29" s="28">
        <v>7.706064212431199E-2</v>
      </c>
      <c r="Y29" s="28">
        <v>19.824009793156801</v>
      </c>
      <c r="Z29" s="28">
        <v>0.14319637307236799</v>
      </c>
      <c r="AA29" s="28">
        <v>2.1356180407504796E-2</v>
      </c>
      <c r="AB29" s="14">
        <v>54</v>
      </c>
      <c r="AC29" s="5">
        <v>4.1400917973333337E-4</v>
      </c>
      <c r="AD29" s="14"/>
      <c r="AE29" s="1">
        <v>2.5437564266666602E-5</v>
      </c>
      <c r="AF29" s="14">
        <v>8.3689586437333124E-2</v>
      </c>
      <c r="AG29" s="14">
        <v>1</v>
      </c>
      <c r="AH29" s="1">
        <v>2.5437564266666602E-5</v>
      </c>
      <c r="AI29" s="14">
        <v>0.22893480574859992</v>
      </c>
      <c r="AJ29" s="14">
        <v>7.737369643127523E-2</v>
      </c>
      <c r="AK29" s="14">
        <v>6.1792267643119856E-3</v>
      </c>
      <c r="AL29" s="14">
        <v>19.813652232132888</v>
      </c>
      <c r="AM29" s="14">
        <v>-3.2451056305409724E-2</v>
      </c>
      <c r="AN29" s="14">
        <v>-1.2282201157327205E-2</v>
      </c>
      <c r="AO29" s="14">
        <v>1.3366696045078523</v>
      </c>
      <c r="AP29" s="14">
        <v>54</v>
      </c>
      <c r="AQ29" s="14"/>
    </row>
    <row r="30" spans="1:43" s="32" customFormat="1" ht="17" customHeight="1" x14ac:dyDescent="0.2">
      <c r="A30" t="s">
        <v>295</v>
      </c>
      <c r="B30" s="5">
        <v>5.3913499999999998E-5</v>
      </c>
      <c r="C30" s="5">
        <v>3.60797E-6</v>
      </c>
      <c r="D30" s="5">
        <v>3.90314E-4</v>
      </c>
      <c r="E30" s="5">
        <v>1.03675E-5</v>
      </c>
      <c r="F30" s="5">
        <v>1.5992799999999999E-4</v>
      </c>
      <c r="G30" s="5">
        <v>9.6998199999999996E-6</v>
      </c>
      <c r="H30" s="5">
        <v>6.2402600000000001E-3</v>
      </c>
      <c r="I30" s="5">
        <v>3.4557600000000003E-5</v>
      </c>
      <c r="J30" s="5">
        <v>2.3691200000000001E-4</v>
      </c>
      <c r="K30" s="5">
        <v>1.7317999999999999E-5</v>
      </c>
      <c r="L30" s="5">
        <v>5.4440600000000002E-5</v>
      </c>
      <c r="M30" s="5">
        <v>6.8304699999999997E-6</v>
      </c>
      <c r="N30" s="13">
        <v>52.47</v>
      </c>
      <c r="O30" s="5">
        <v>1.0493999999999999</v>
      </c>
      <c r="P30" s="5">
        <v>5.6576826899999992E-5</v>
      </c>
      <c r="Q30" s="5">
        <v>4.0959551159999995E-4</v>
      </c>
      <c r="R30" s="5">
        <v>1.6782844319999997E-4</v>
      </c>
      <c r="S30" s="5">
        <v>6.5485288439999997E-3</v>
      </c>
      <c r="T30" s="5">
        <v>2.4861545279999996E-4</v>
      </c>
      <c r="U30" s="5">
        <v>5.7129965639999997E-5</v>
      </c>
      <c r="V30" s="28">
        <v>0.80078840794259987</v>
      </c>
      <c r="W30" s="28">
        <v>1.3475692331639999</v>
      </c>
      <c r="X30" s="28">
        <v>5.8786947084095986E-2</v>
      </c>
      <c r="Y30" s="28">
        <v>30.565913232254402</v>
      </c>
      <c r="Z30" s="28">
        <v>0.13288993183065598</v>
      </c>
      <c r="AA30" s="28">
        <v>2.6387188529803197E-2</v>
      </c>
      <c r="AB30" s="14">
        <v>55</v>
      </c>
      <c r="AC30" s="5">
        <v>4.0875463160000005E-4</v>
      </c>
      <c r="AD30" s="14"/>
      <c r="AE30" s="1">
        <v>8.4087999999989766E-7</v>
      </c>
      <c r="AF30" s="14">
        <v>2.7664951999996634E-3</v>
      </c>
      <c r="AG30" s="14">
        <v>1</v>
      </c>
      <c r="AH30" s="1">
        <v>8.4087999999989766E-7</v>
      </c>
      <c r="AI30" s="14">
        <v>0.34059379388159988</v>
      </c>
      <c r="AJ30" s="14">
        <v>2.5577131982082134E-3</v>
      </c>
      <c r="AK30" s="14">
        <v>-1.2094468275904017E-2</v>
      </c>
      <c r="AL30" s="14">
        <v>30.55555567123049</v>
      </c>
      <c r="AM30" s="14">
        <v>-4.2757497547121756E-2</v>
      </c>
      <c r="AN30" s="14">
        <v>-7.2511930350288032E-3</v>
      </c>
      <c r="AO30" s="14">
        <v>1.2458708090884463</v>
      </c>
      <c r="AP30" s="14">
        <v>55</v>
      </c>
      <c r="AQ30" s="14"/>
    </row>
    <row r="31" spans="1:43" s="32" customFormat="1" ht="17" customHeight="1" x14ac:dyDescent="0.2">
      <c r="A31" t="s">
        <v>296</v>
      </c>
      <c r="B31" s="5">
        <v>1.6094300000000001E-4</v>
      </c>
      <c r="C31" s="5">
        <v>8.4367199999999998E-6</v>
      </c>
      <c r="D31" s="5">
        <v>4.0982600000000002E-4</v>
      </c>
      <c r="E31" s="5">
        <v>2.26864E-5</v>
      </c>
      <c r="F31" s="5">
        <v>1.5987900000000001E-4</v>
      </c>
      <c r="G31" s="5">
        <v>4.5120899999999997E-6</v>
      </c>
      <c r="H31" s="5">
        <v>5.8588800000000003E-3</v>
      </c>
      <c r="I31" s="5">
        <v>1.0081600000000001E-4</v>
      </c>
      <c r="J31" s="5">
        <v>2.5137E-4</v>
      </c>
      <c r="K31" s="5">
        <v>1.18871E-5</v>
      </c>
      <c r="L31" s="5">
        <v>1.02194E-4</v>
      </c>
      <c r="M31" s="5">
        <v>9.5334200000000006E-6</v>
      </c>
      <c r="N31" s="13">
        <v>52.47</v>
      </c>
      <c r="O31" s="5">
        <v>1.0493999999999999</v>
      </c>
      <c r="P31" s="5">
        <v>1.6889358419999999E-4</v>
      </c>
      <c r="Q31" s="5">
        <v>4.3007140439999995E-4</v>
      </c>
      <c r="R31" s="5">
        <v>1.677770226E-4</v>
      </c>
      <c r="S31" s="5">
        <v>6.1483086719999998E-3</v>
      </c>
      <c r="T31" s="5">
        <v>2.6378767799999997E-4</v>
      </c>
      <c r="U31" s="5">
        <v>1.0724238359999999E-4</v>
      </c>
      <c r="V31" s="28">
        <v>2.3905197907667999</v>
      </c>
      <c r="W31" s="28">
        <v>1.4149349204759998</v>
      </c>
      <c r="X31" s="28">
        <v>5.8768935476327992E-2</v>
      </c>
      <c r="Y31" s="28">
        <v>28.6978455574272</v>
      </c>
      <c r="Z31" s="28">
        <v>0.14099978964455998</v>
      </c>
      <c r="AA31" s="28">
        <v>4.9533112137167996E-2</v>
      </c>
      <c r="AB31" s="14">
        <v>56</v>
      </c>
      <c r="AC31" s="5">
        <v>4.0350008346666673E-4</v>
      </c>
      <c r="AD31" s="14"/>
      <c r="AE31" s="1">
        <v>2.6571320933333213E-5</v>
      </c>
      <c r="AF31" s="14">
        <v>8.7419645870666265E-2</v>
      </c>
      <c r="AG31" s="14">
        <v>1</v>
      </c>
      <c r="AH31" s="1">
        <v>2.6571320933333213E-5</v>
      </c>
      <c r="AI31" s="14">
        <v>1.9303251767057998</v>
      </c>
      <c r="AJ31" s="14">
        <v>8.0822255547784244E-2</v>
      </c>
      <c r="AK31" s="14">
        <v>-1.2112479883672006E-2</v>
      </c>
      <c r="AL31" s="14">
        <v>28.687487996403291</v>
      </c>
      <c r="AM31" s="14">
        <v>-3.4647639733217744E-2</v>
      </c>
      <c r="AN31" s="14">
        <v>1.5894730572335994E-2</v>
      </c>
      <c r="AO31" s="14">
        <v>1.3081525392516835</v>
      </c>
      <c r="AP31" s="14">
        <v>56</v>
      </c>
      <c r="AQ31" s="14"/>
    </row>
    <row r="32" spans="1:43" s="32" customFormat="1" ht="17" customHeight="1" x14ac:dyDescent="0.2">
      <c r="A32" t="s">
        <v>297</v>
      </c>
      <c r="B32" s="5">
        <v>1.1408699999999999E-4</v>
      </c>
      <c r="C32" s="5">
        <v>5.5742899999999998E-5</v>
      </c>
      <c r="D32" s="5">
        <v>4.1885199999999999E-4</v>
      </c>
      <c r="E32" s="5">
        <v>2.3427000000000001E-5</v>
      </c>
      <c r="F32" s="5">
        <v>1.58185E-4</v>
      </c>
      <c r="G32" s="5">
        <v>1.4862799999999999E-5</v>
      </c>
      <c r="H32" s="5">
        <v>5.3265400000000003E-3</v>
      </c>
      <c r="I32" s="5">
        <v>2.2237099999999999E-4</v>
      </c>
      <c r="J32" s="5">
        <v>2.55047E-4</v>
      </c>
      <c r="K32" s="5">
        <v>1.0873099999999999E-5</v>
      </c>
      <c r="L32" s="5">
        <v>6.67611E-5</v>
      </c>
      <c r="M32" s="5">
        <v>9.8262499999999993E-6</v>
      </c>
      <c r="N32" s="13">
        <v>52.47</v>
      </c>
      <c r="O32" s="5">
        <v>1.0493999999999999</v>
      </c>
      <c r="P32" s="5">
        <v>1.1972289779999998E-4</v>
      </c>
      <c r="Q32" s="5">
        <v>4.3954328879999995E-4</v>
      </c>
      <c r="R32" s="5">
        <v>1.6599933899999998E-4</v>
      </c>
      <c r="S32" s="5">
        <v>5.5896710759999997E-3</v>
      </c>
      <c r="T32" s="5">
        <v>2.6764632179999997E-4</v>
      </c>
      <c r="U32" s="5">
        <v>7.005909833999999E-5</v>
      </c>
      <c r="V32" s="28">
        <v>1.6945578954611997</v>
      </c>
      <c r="W32" s="28">
        <v>1.4460974201519998</v>
      </c>
      <c r="X32" s="28">
        <v>5.8146248464919989E-2</v>
      </c>
      <c r="Y32" s="28">
        <v>26.090348714337601</v>
      </c>
      <c r="Z32" s="28">
        <v>0.14306231192853597</v>
      </c>
      <c r="AA32" s="28">
        <v>3.2358896341279197E-2</v>
      </c>
      <c r="AB32" s="14">
        <v>57</v>
      </c>
      <c r="AC32" s="5">
        <v>3.9824553533333336E-4</v>
      </c>
      <c r="AD32" s="14"/>
      <c r="AE32" s="1">
        <v>4.1297753466666589E-5</v>
      </c>
      <c r="AF32" s="14">
        <v>0.13586960890533309</v>
      </c>
      <c r="AG32" s="14">
        <v>1</v>
      </c>
      <c r="AH32" s="1">
        <v>4.1297753466666589E-5</v>
      </c>
      <c r="AI32" s="14">
        <v>1.2343632814001997</v>
      </c>
      <c r="AJ32" s="14">
        <v>0.12561579428462444</v>
      </c>
      <c r="AK32" s="14">
        <v>-1.2735166895080011E-2</v>
      </c>
      <c r="AL32" s="14">
        <v>26.079991153313692</v>
      </c>
      <c r="AM32" s="14">
        <v>-3.2585117449241752E-2</v>
      </c>
      <c r="AN32" s="14">
        <v>-1.2794852235528066E-3</v>
      </c>
      <c r="AO32" s="14">
        <v>1.3369632658021846</v>
      </c>
      <c r="AP32" s="14">
        <v>57</v>
      </c>
      <c r="AQ32" s="14"/>
    </row>
    <row r="33" spans="1:43" s="32" customFormat="1" ht="17" customHeight="1" x14ac:dyDescent="0.2">
      <c r="A33" t="s">
        <v>298</v>
      </c>
      <c r="B33" s="5">
        <v>4.6105600000000001E-5</v>
      </c>
      <c r="C33" s="5">
        <v>6.7987099999999997E-6</v>
      </c>
      <c r="D33" s="5">
        <v>4.2793399999999999E-4</v>
      </c>
      <c r="E33" s="5">
        <v>1.0787900000000001E-5</v>
      </c>
      <c r="F33" s="5">
        <v>1.4874699999999999E-4</v>
      </c>
      <c r="G33" s="5">
        <v>8.2724299999999993E-6</v>
      </c>
      <c r="H33" s="5">
        <v>4.1400200000000003E-3</v>
      </c>
      <c r="I33" s="5">
        <v>1.2744399999999999E-4</v>
      </c>
      <c r="J33" s="5">
        <v>2.53494E-4</v>
      </c>
      <c r="K33" s="5">
        <v>1.35759E-5</v>
      </c>
      <c r="L33" s="5">
        <v>5.3718499999999997E-5</v>
      </c>
      <c r="M33" s="5">
        <v>4.8939699999999997E-6</v>
      </c>
      <c r="N33" s="13">
        <v>52.47</v>
      </c>
      <c r="O33" s="5">
        <v>1.0493999999999999</v>
      </c>
      <c r="P33" s="5">
        <v>4.8383216639999994E-5</v>
      </c>
      <c r="Q33" s="5">
        <v>4.4907393959999994E-4</v>
      </c>
      <c r="R33" s="5">
        <v>1.5609510179999996E-4</v>
      </c>
      <c r="S33" s="5">
        <v>4.3445369879999999E-3</v>
      </c>
      <c r="T33" s="5">
        <v>2.6601660359999995E-4</v>
      </c>
      <c r="U33" s="5">
        <v>5.6372193899999994E-5</v>
      </c>
      <c r="V33" s="28">
        <v>0.68481604832255993</v>
      </c>
      <c r="W33" s="28">
        <v>1.4774532612839999</v>
      </c>
      <c r="X33" s="28">
        <v>5.4676992258503983E-2</v>
      </c>
      <c r="Y33" s="28">
        <v>20.2785608451888</v>
      </c>
      <c r="Z33" s="28">
        <v>0.14219119495627197</v>
      </c>
      <c r="AA33" s="28">
        <v>2.6037188918531996E-2</v>
      </c>
      <c r="AB33" s="14">
        <v>58</v>
      </c>
      <c r="AC33" s="5">
        <v>3.9299098720000004E-4</v>
      </c>
      <c r="AD33" s="14"/>
      <c r="AE33" s="1">
        <v>5.6082952399999898E-5</v>
      </c>
      <c r="AF33" s="14">
        <v>0.18451291339599968</v>
      </c>
      <c r="AG33" s="14">
        <v>1</v>
      </c>
      <c r="AH33" s="1">
        <v>5.6082952399999898E-5</v>
      </c>
      <c r="AI33" s="14">
        <v>0.22462143426155992</v>
      </c>
      <c r="AJ33" s="14">
        <v>0.17058808337453643</v>
      </c>
      <c r="AK33" s="14">
        <v>-1.6204423101496019E-2</v>
      </c>
      <c r="AL33" s="14">
        <v>20.26820328416489</v>
      </c>
      <c r="AM33" s="14">
        <v>-3.3456234421505762E-2</v>
      </c>
      <c r="AN33" s="14">
        <v>-7.6011926463000045E-3</v>
      </c>
      <c r="AO33" s="14">
        <v>1.3659527427057578</v>
      </c>
      <c r="AP33" s="14">
        <v>58</v>
      </c>
      <c r="AQ33" s="14"/>
    </row>
    <row r="34" spans="1:43" s="32" customFormat="1" ht="17" customHeight="1" x14ac:dyDescent="0.2">
      <c r="A34" t="s">
        <v>299</v>
      </c>
      <c r="B34" s="5">
        <v>5.40069E-5</v>
      </c>
      <c r="C34" s="5">
        <v>3.7893100000000001E-6</v>
      </c>
      <c r="D34" s="5">
        <v>3.9688100000000002E-4</v>
      </c>
      <c r="E34" s="5">
        <v>8.6513199999999994E-6</v>
      </c>
      <c r="F34" s="5">
        <v>1.32063E-4</v>
      </c>
      <c r="G34" s="5">
        <v>5.77849E-6</v>
      </c>
      <c r="H34" s="5">
        <v>4.9705399999999999E-3</v>
      </c>
      <c r="I34" s="5">
        <v>5.1189000000000001E-5</v>
      </c>
      <c r="J34" s="5">
        <v>2.4415999999999999E-4</v>
      </c>
      <c r="K34" s="5">
        <v>9.0639199999999994E-6</v>
      </c>
      <c r="L34" s="5">
        <v>6.2296299999999995E-5</v>
      </c>
      <c r="M34" s="5">
        <v>1.5102899999999999E-6</v>
      </c>
      <c r="N34" s="13">
        <v>52.47</v>
      </c>
      <c r="O34" s="5">
        <v>1.0493999999999999</v>
      </c>
      <c r="P34" s="5">
        <v>5.6674840859999996E-5</v>
      </c>
      <c r="Q34" s="5">
        <v>4.1648692139999995E-4</v>
      </c>
      <c r="R34" s="5">
        <v>1.3858691219999998E-4</v>
      </c>
      <c r="S34" s="5">
        <v>5.2160846759999992E-3</v>
      </c>
      <c r="T34" s="5">
        <v>2.5622150399999999E-4</v>
      </c>
      <c r="U34" s="5">
        <v>6.5373737219999984E-5</v>
      </c>
      <c r="V34" s="28">
        <v>0.80217569753243989</v>
      </c>
      <c r="W34" s="28">
        <v>1.3702419714059999</v>
      </c>
      <c r="X34" s="28">
        <v>4.8544223605415986E-2</v>
      </c>
      <c r="Y34" s="28">
        <v>24.3465968336976</v>
      </c>
      <c r="Z34" s="28">
        <v>0.13695551831807998</v>
      </c>
      <c r="AA34" s="28">
        <v>3.0194821747173594E-2</v>
      </c>
      <c r="AB34" s="14">
        <v>59</v>
      </c>
      <c r="AC34" s="5">
        <v>3.8773643906666672E-4</v>
      </c>
      <c r="AD34" s="14"/>
      <c r="AE34" s="1">
        <v>2.8750482333333234E-5</v>
      </c>
      <c r="AF34" s="14">
        <v>9.458908687666634E-2</v>
      </c>
      <c r="AG34" s="14">
        <v>1</v>
      </c>
      <c r="AH34" s="1">
        <v>2.8750482333333234E-5</v>
      </c>
      <c r="AI34" s="14">
        <v>0.34198108347143996</v>
      </c>
      <c r="AJ34" s="14">
        <v>8.7450632811848811E-2</v>
      </c>
      <c r="AK34" s="14">
        <v>-2.2337191754584013E-2</v>
      </c>
      <c r="AL34" s="14">
        <v>24.336239272673687</v>
      </c>
      <c r="AM34" s="14">
        <v>-3.8691911059697735E-2</v>
      </c>
      <c r="AN34" s="14">
        <v>-3.443559817658409E-3</v>
      </c>
      <c r="AO34" s="14">
        <v>1.2668324799567314</v>
      </c>
      <c r="AP34" s="14">
        <v>59</v>
      </c>
      <c r="AQ34" s="14"/>
    </row>
    <row r="35" spans="1:43" s="72" customFormat="1" ht="17" customHeight="1" x14ac:dyDescent="0.2">
      <c r="A35" s="83" t="s">
        <v>300</v>
      </c>
      <c r="B35" s="58">
        <v>9.5925699999999999E-3</v>
      </c>
      <c r="C35" s="58">
        <v>2.2506100000000001E-4</v>
      </c>
      <c r="D35" s="58">
        <v>5.7594300000000003E-3</v>
      </c>
      <c r="E35" s="58">
        <v>3.1929400000000002E-4</v>
      </c>
      <c r="F35" s="58">
        <v>1.3875700000000001E-3</v>
      </c>
      <c r="G35" s="58">
        <v>1.48586E-4</v>
      </c>
      <c r="H35" s="58">
        <v>4.5966599999999998E-3</v>
      </c>
      <c r="I35" s="58">
        <v>1.8572599999999999E-5</v>
      </c>
      <c r="J35" s="58">
        <v>1.5701599999999999E-3</v>
      </c>
      <c r="K35" s="58">
        <v>1.90411E-4</v>
      </c>
      <c r="L35" s="58">
        <v>1.62367E-3</v>
      </c>
      <c r="M35" s="58">
        <v>2.7455399999999999E-4</v>
      </c>
      <c r="N35" s="84">
        <v>52.47</v>
      </c>
      <c r="O35" s="58">
        <v>1.0493999999999999</v>
      </c>
      <c r="P35" s="58">
        <v>1.0066442957999999E-2</v>
      </c>
      <c r="Q35" s="58">
        <v>6.0439458419999995E-3</v>
      </c>
      <c r="R35" s="58">
        <v>1.4561159579999999E-3</v>
      </c>
      <c r="S35" s="58">
        <v>4.8237350039999991E-3</v>
      </c>
      <c r="T35" s="58">
        <v>1.6477259039999997E-3</v>
      </c>
      <c r="U35" s="58">
        <v>1.7038792979999998E-3</v>
      </c>
      <c r="V35" s="85">
        <v>142.48043362753199</v>
      </c>
      <c r="W35" s="85">
        <v>19.884581820179999</v>
      </c>
      <c r="X35" s="85">
        <v>0.5100482977682399</v>
      </c>
      <c r="Y35" s="85">
        <v>22.515265504670399</v>
      </c>
      <c r="Z35" s="85">
        <v>0.88074245020607977</v>
      </c>
      <c r="AA35" s="85">
        <v>0.78698777016023991</v>
      </c>
      <c r="AB35" s="85">
        <v>60</v>
      </c>
      <c r="AC35" s="58">
        <v>3.8248189093333335E-4</v>
      </c>
      <c r="AD35" s="85"/>
      <c r="AE35" s="82">
        <v>5.6614639510666658E-3</v>
      </c>
      <c r="AF35" s="85">
        <v>18.62621639900933</v>
      </c>
      <c r="AG35" s="14">
        <v>1</v>
      </c>
      <c r="AH35" s="1">
        <v>5.6614639510666658E-3</v>
      </c>
      <c r="AI35" s="14">
        <v>142.02023901347098</v>
      </c>
      <c r="AJ35" s="14">
        <v>17.220532143498467</v>
      </c>
      <c r="AK35" s="14">
        <v>0.43916688240823992</v>
      </c>
      <c r="AL35" s="14">
        <v>22.504907943646487</v>
      </c>
      <c r="AM35" s="14">
        <v>0.70509502082830211</v>
      </c>
      <c r="AN35" s="14">
        <v>0.7533493885954079</v>
      </c>
      <c r="AO35" s="14">
        <v>18.383931178457011</v>
      </c>
      <c r="AP35" s="85">
        <v>60</v>
      </c>
      <c r="AQ35" s="85"/>
    </row>
    <row r="36" spans="1:43" s="32" customFormat="1" ht="17" customHeight="1" x14ac:dyDescent="0.2">
      <c r="A36" t="s">
        <v>301</v>
      </c>
      <c r="B36" s="5">
        <v>6.3518799999999999E-5</v>
      </c>
      <c r="C36" s="5">
        <v>6.2625599999999997E-6</v>
      </c>
      <c r="D36" s="5">
        <v>4.1289400000000002E-4</v>
      </c>
      <c r="E36" s="5">
        <v>2.5218099999999998E-5</v>
      </c>
      <c r="F36" s="5">
        <v>1.8006599999999999E-4</v>
      </c>
      <c r="G36" s="5">
        <v>1.7895899999999999E-5</v>
      </c>
      <c r="H36" s="5">
        <v>5.2790399999999996E-3</v>
      </c>
      <c r="I36" s="5">
        <v>8.674E-5</v>
      </c>
      <c r="J36" s="5">
        <v>2.4092800000000001E-4</v>
      </c>
      <c r="K36" s="5">
        <v>1.41748E-5</v>
      </c>
      <c r="L36" s="5">
        <v>5.4466099999999997E-5</v>
      </c>
      <c r="M36" s="5">
        <v>5.2883300000000002E-6</v>
      </c>
      <c r="N36" s="13">
        <v>52.47</v>
      </c>
      <c r="O36" s="5">
        <v>1.0493999999999999</v>
      </c>
      <c r="P36" s="5">
        <v>6.6656628719999992E-5</v>
      </c>
      <c r="Q36" s="5">
        <v>4.332909636E-4</v>
      </c>
      <c r="R36" s="5">
        <v>1.8896126039999998E-4</v>
      </c>
      <c r="S36" s="5">
        <v>5.539824575999999E-3</v>
      </c>
      <c r="T36" s="5">
        <v>2.5282984319999999E-4</v>
      </c>
      <c r="U36" s="5">
        <v>5.715672533999999E-5</v>
      </c>
      <c r="V36" s="28">
        <v>0.94345792290287989</v>
      </c>
      <c r="W36" s="28">
        <v>1.4255272702440001</v>
      </c>
      <c r="X36" s="28">
        <v>6.6189350292911994E-2</v>
      </c>
      <c r="Y36" s="28">
        <v>25.857685190937598</v>
      </c>
      <c r="Z36" s="28">
        <v>0.135142607787264</v>
      </c>
      <c r="AA36" s="28">
        <v>2.6399548300039197E-2</v>
      </c>
      <c r="AB36" s="14">
        <v>61</v>
      </c>
      <c r="AC36" s="5">
        <v>3.7722734280000003E-4</v>
      </c>
      <c r="AD36" s="14"/>
      <c r="AE36" s="1">
        <v>5.606362079999997E-5</v>
      </c>
      <c r="AF36" s="14">
        <v>0.18444931243199991</v>
      </c>
      <c r="AG36" s="14">
        <v>1</v>
      </c>
      <c r="AH36" s="1">
        <v>5.606362079999997E-5</v>
      </c>
      <c r="AI36" s="14">
        <v>0.4832633088418799</v>
      </c>
      <c r="AJ36" s="14">
        <v>0.17052928225135322</v>
      </c>
      <c r="AK36" s="14">
        <v>-4.6920650670880127E-3</v>
      </c>
      <c r="AL36" s="14">
        <v>25.847327629913686</v>
      </c>
      <c r="AM36" s="14">
        <v>-4.0504821590513738E-2</v>
      </c>
      <c r="AN36" s="14">
        <v>-7.2388332647928067E-3</v>
      </c>
      <c r="AO36" s="14">
        <v>1.317945505023558</v>
      </c>
      <c r="AP36" s="14">
        <v>61</v>
      </c>
      <c r="AQ36" s="14"/>
    </row>
    <row r="37" spans="1:43" s="32" customFormat="1" ht="17" customHeight="1" x14ac:dyDescent="0.2">
      <c r="A37" t="s">
        <v>302</v>
      </c>
      <c r="B37" s="5">
        <v>5.7960800000000002E-5</v>
      </c>
      <c r="C37" s="5">
        <v>5.5948500000000003E-6</v>
      </c>
      <c r="D37" s="5">
        <v>3.7469499999999998E-4</v>
      </c>
      <c r="E37" s="5">
        <v>1.39118E-5</v>
      </c>
      <c r="F37" s="5">
        <v>1.59133E-4</v>
      </c>
      <c r="G37" s="5">
        <v>9.5663800000000007E-6</v>
      </c>
      <c r="H37" s="5">
        <v>5.3532299999999996E-3</v>
      </c>
      <c r="I37" s="5">
        <v>2.6276599999999998E-5</v>
      </c>
      <c r="J37" s="5">
        <v>2.3907400000000001E-4</v>
      </c>
      <c r="K37" s="5">
        <v>1.1967000000000001E-5</v>
      </c>
      <c r="L37" s="5">
        <v>5.4787699999999997E-5</v>
      </c>
      <c r="M37" s="5">
        <v>5.1237599999999997E-6</v>
      </c>
      <c r="N37" s="13">
        <v>52.47</v>
      </c>
      <c r="O37" s="5">
        <v>1.0493999999999999</v>
      </c>
      <c r="P37" s="5">
        <v>6.0824063519999996E-5</v>
      </c>
      <c r="Q37" s="5">
        <v>3.9320493299999993E-4</v>
      </c>
      <c r="R37" s="5">
        <v>1.6699417019999999E-4</v>
      </c>
      <c r="S37" s="5">
        <v>5.617679561999999E-3</v>
      </c>
      <c r="T37" s="5">
        <v>2.5088425559999998E-4</v>
      </c>
      <c r="U37" s="5">
        <v>5.7494212379999989E-5</v>
      </c>
      <c r="V37" s="28">
        <v>0.86090379506207992</v>
      </c>
      <c r="W37" s="28">
        <v>1.2936442295699997</v>
      </c>
      <c r="X37" s="28">
        <v>5.8494717937655989E-2</v>
      </c>
      <c r="Y37" s="28">
        <v>26.221081123591198</v>
      </c>
      <c r="Z37" s="28">
        <v>0.13410265230331198</v>
      </c>
      <c r="AA37" s="28">
        <v>2.6555426814074395E-2</v>
      </c>
      <c r="AB37" s="14">
        <v>62</v>
      </c>
      <c r="AC37" s="5">
        <v>3.7197279466666671E-4</v>
      </c>
      <c r="AD37" s="14"/>
      <c r="AE37" s="1">
        <v>2.1232138333333221E-5</v>
      </c>
      <c r="AF37" s="14">
        <v>6.9853735116666302E-2</v>
      </c>
      <c r="AG37" s="14">
        <v>1</v>
      </c>
      <c r="AH37" s="1">
        <v>2.1232138333333221E-5</v>
      </c>
      <c r="AI37" s="14">
        <v>0.40070918100107994</v>
      </c>
      <c r="AJ37" s="14">
        <v>6.4582009848439162E-2</v>
      </c>
      <c r="AK37" s="14">
        <v>-1.2386697422344009E-2</v>
      </c>
      <c r="AL37" s="14">
        <v>26.210723562567289</v>
      </c>
      <c r="AM37" s="14">
        <v>-4.1544777074465744E-2</v>
      </c>
      <c r="AN37" s="14">
        <v>-7.0829547507576069E-3</v>
      </c>
      <c r="AO37" s="14">
        <v>1.1960154204343052</v>
      </c>
      <c r="AP37" s="14">
        <v>62</v>
      </c>
      <c r="AQ37" s="14"/>
    </row>
    <row r="38" spans="1:43" s="32" customFormat="1" ht="17" customHeight="1" x14ac:dyDescent="0.2">
      <c r="A38" t="s">
        <v>303</v>
      </c>
      <c r="B38" s="5">
        <v>7.9502699999999994E-5</v>
      </c>
      <c r="C38" s="5">
        <v>1.44231E-6</v>
      </c>
      <c r="D38" s="5">
        <v>3.8272700000000002E-4</v>
      </c>
      <c r="E38" s="5">
        <v>1.2323999999999999E-5</v>
      </c>
      <c r="F38" s="5">
        <v>1.5795499999999999E-4</v>
      </c>
      <c r="G38" s="5">
        <v>1.0956499999999999E-5</v>
      </c>
      <c r="H38" s="5">
        <v>6.0682100000000001E-3</v>
      </c>
      <c r="I38" s="5">
        <v>1.3829900000000001E-4</v>
      </c>
      <c r="J38" s="5">
        <v>2.3861299999999999E-4</v>
      </c>
      <c r="K38" s="5">
        <v>1.14979E-5</v>
      </c>
      <c r="L38" s="5">
        <v>3.9357000000000003E-5</v>
      </c>
      <c r="M38" s="5">
        <v>3.2661200000000001E-6</v>
      </c>
      <c r="N38" s="13">
        <v>52.47</v>
      </c>
      <c r="O38" s="5">
        <v>1.0493999999999999</v>
      </c>
      <c r="P38" s="5">
        <v>8.343013337999999E-5</v>
      </c>
      <c r="Q38" s="5">
        <v>4.0163371379999999E-4</v>
      </c>
      <c r="R38" s="5">
        <v>1.6575797699999996E-4</v>
      </c>
      <c r="S38" s="5">
        <v>6.3679795739999996E-3</v>
      </c>
      <c r="T38" s="5">
        <v>2.5040048219999994E-4</v>
      </c>
      <c r="U38" s="5">
        <v>4.1301235799999999E-5</v>
      </c>
      <c r="V38" s="28">
        <v>1.1808701078605199</v>
      </c>
      <c r="W38" s="28">
        <v>1.3213749184020001</v>
      </c>
      <c r="X38" s="28">
        <v>5.8061704183559985E-2</v>
      </c>
      <c r="Y38" s="28">
        <v>29.723181459602401</v>
      </c>
      <c r="Z38" s="28">
        <v>0.13384406574554397</v>
      </c>
      <c r="AA38" s="28">
        <v>1.9076214791303999E-2</v>
      </c>
      <c r="AB38" s="14">
        <v>63</v>
      </c>
      <c r="AC38" s="5">
        <v>3.6671824653333333E-4</v>
      </c>
      <c r="AD38" s="14"/>
      <c r="AE38" s="1">
        <v>3.4915467266666657E-5</v>
      </c>
      <c r="AF38" s="14">
        <v>0.1148718873073333</v>
      </c>
      <c r="AG38" s="14">
        <v>1</v>
      </c>
      <c r="AH38" s="1">
        <v>3.4915467266666657E-5</v>
      </c>
      <c r="AI38" s="14">
        <v>0.7206754937995199</v>
      </c>
      <c r="AJ38" s="14">
        <v>0.10620272981825116</v>
      </c>
      <c r="AK38" s="14">
        <v>-1.2819711176440018E-2</v>
      </c>
      <c r="AL38" s="14">
        <v>29.712823898578492</v>
      </c>
      <c r="AM38" s="14">
        <v>-4.1803363632233762E-2</v>
      </c>
      <c r="AN38" s="14">
        <v>-1.4562166773528002E-2</v>
      </c>
      <c r="AO38" s="14">
        <v>1.2216533282177782</v>
      </c>
      <c r="AP38" s="14">
        <v>63</v>
      </c>
      <c r="AQ38" s="14"/>
    </row>
    <row r="39" spans="1:43" s="32" customFormat="1" ht="17" customHeight="1" x14ac:dyDescent="0.2">
      <c r="A39" t="s">
        <v>304</v>
      </c>
      <c r="B39" s="5">
        <v>7.2880799999999995E-5</v>
      </c>
      <c r="C39" s="5">
        <v>2.8115199999999998E-6</v>
      </c>
      <c r="D39" s="5">
        <v>4.2955599999999999E-4</v>
      </c>
      <c r="E39" s="5">
        <v>1.8215100000000001E-5</v>
      </c>
      <c r="F39" s="5">
        <v>1.76109E-4</v>
      </c>
      <c r="G39" s="5">
        <v>1.0978100000000001E-5</v>
      </c>
      <c r="H39" s="5">
        <v>7.7540600000000001E-3</v>
      </c>
      <c r="I39" s="5">
        <v>3.9959400000000002E-5</v>
      </c>
      <c r="J39" s="5">
        <v>2.7105800000000002E-4</v>
      </c>
      <c r="K39" s="5">
        <v>1.28558E-5</v>
      </c>
      <c r="L39" s="5">
        <v>6.05526E-5</v>
      </c>
      <c r="M39" s="5">
        <v>5.7783600000000002E-6</v>
      </c>
      <c r="N39" s="13">
        <v>52.47</v>
      </c>
      <c r="O39" s="5">
        <v>1.0493999999999999</v>
      </c>
      <c r="P39" s="5">
        <v>7.6481111519999983E-5</v>
      </c>
      <c r="Q39" s="5">
        <v>4.5077606639999993E-4</v>
      </c>
      <c r="R39" s="5">
        <v>1.848087846E-4</v>
      </c>
      <c r="S39" s="5">
        <v>8.137110563999999E-3</v>
      </c>
      <c r="T39" s="5">
        <v>2.8444826520000001E-4</v>
      </c>
      <c r="U39" s="5">
        <v>6.3543898439999993E-5</v>
      </c>
      <c r="V39" s="28">
        <v>1.0825136524540797</v>
      </c>
      <c r="W39" s="28">
        <v>1.4830532584559997</v>
      </c>
      <c r="X39" s="28">
        <v>6.4734821069687989E-2</v>
      </c>
      <c r="Y39" s="28">
        <v>37.980777268526396</v>
      </c>
      <c r="Z39" s="28">
        <v>0.15204328671470399</v>
      </c>
      <c r="AA39" s="28">
        <v>2.9349655811467198E-2</v>
      </c>
      <c r="AB39" s="14">
        <v>64</v>
      </c>
      <c r="AC39" s="5">
        <v>3.6146369840000001E-4</v>
      </c>
      <c r="AD39" s="14"/>
      <c r="AE39" s="1">
        <v>8.9312367999999913E-5</v>
      </c>
      <c r="AF39" s="14">
        <v>0.29383769071999971</v>
      </c>
      <c r="AG39" s="14">
        <v>1</v>
      </c>
      <c r="AH39" s="1">
        <v>8.9312367999999913E-5</v>
      </c>
      <c r="AI39" s="14">
        <v>0.62231903839307978</v>
      </c>
      <c r="AJ39" s="14">
        <v>0.27166233279047719</v>
      </c>
      <c r="AK39" s="14">
        <v>-6.1465942903120062E-3</v>
      </c>
      <c r="AL39" s="14">
        <v>37.970419707502487</v>
      </c>
      <c r="AM39" s="14">
        <v>-2.3604142663073729E-2</v>
      </c>
      <c r="AN39" s="14">
        <v>-4.2887257533648047E-3</v>
      </c>
      <c r="AO39" s="14">
        <v>1.3711301190036653</v>
      </c>
      <c r="AP39" s="14">
        <v>64</v>
      </c>
      <c r="AQ39" s="14"/>
    </row>
    <row r="40" spans="1:43" s="32" customFormat="1" ht="17" customHeight="1" x14ac:dyDescent="0.2">
      <c r="A40" t="s">
        <v>305</v>
      </c>
      <c r="B40" s="5">
        <v>8.7217200000000002E-5</v>
      </c>
      <c r="C40" s="5">
        <v>7.1043099999999997E-6</v>
      </c>
      <c r="D40" s="5">
        <v>4.0530600000000003E-4</v>
      </c>
      <c r="E40" s="5">
        <v>8.0334399999999994E-6</v>
      </c>
      <c r="F40" s="5">
        <v>1.7985899999999999E-4</v>
      </c>
      <c r="G40" s="5">
        <v>9.5365499999999994E-6</v>
      </c>
      <c r="H40" s="5">
        <v>6.4575300000000004E-3</v>
      </c>
      <c r="I40" s="5">
        <v>4.79965E-5</v>
      </c>
      <c r="J40" s="5">
        <v>2.6649900000000001E-4</v>
      </c>
      <c r="K40" s="5">
        <v>1.66957E-5</v>
      </c>
      <c r="L40" s="5">
        <v>7.6104600000000003E-5</v>
      </c>
      <c r="M40" s="5">
        <v>5.1534200000000002E-6</v>
      </c>
      <c r="N40" s="13">
        <v>52.47</v>
      </c>
      <c r="O40" s="5">
        <v>1.0493999999999999</v>
      </c>
      <c r="P40" s="5">
        <v>9.1525729679999991E-5</v>
      </c>
      <c r="Q40" s="5">
        <v>4.2532811639999998E-4</v>
      </c>
      <c r="R40" s="5">
        <v>1.8874403459999997E-4</v>
      </c>
      <c r="S40" s="5">
        <v>6.7765319820000001E-3</v>
      </c>
      <c r="T40" s="5">
        <v>2.7966405059999999E-4</v>
      </c>
      <c r="U40" s="5">
        <v>7.9864167239999999E-5</v>
      </c>
      <c r="V40" s="28">
        <v>1.29545517789072</v>
      </c>
      <c r="W40" s="28">
        <v>1.399329502956</v>
      </c>
      <c r="X40" s="28">
        <v>6.6113260439687987E-2</v>
      </c>
      <c r="Y40" s="28">
        <v>31.630140679183203</v>
      </c>
      <c r="Z40" s="28">
        <v>0.14948602832671198</v>
      </c>
      <c r="AA40" s="28">
        <v>3.68876615648112E-2</v>
      </c>
      <c r="AB40" s="14">
        <v>65</v>
      </c>
      <c r="AC40" s="5">
        <v>3.5620915026666669E-4</v>
      </c>
      <c r="AD40" s="14"/>
      <c r="AE40" s="1">
        <v>6.9118966133333286E-5</v>
      </c>
      <c r="AF40" s="14">
        <v>0.22740139857866651</v>
      </c>
      <c r="AG40" s="14">
        <v>1</v>
      </c>
      <c r="AH40" s="1">
        <v>6.9118966133333286E-5</v>
      </c>
      <c r="AI40" s="14">
        <v>0.83526056382971992</v>
      </c>
      <c r="AJ40" s="14">
        <v>0.21023985815544974</v>
      </c>
      <c r="AK40" s="14">
        <v>-4.7681549203120168E-3</v>
      </c>
      <c r="AL40" s="14">
        <v>31.619783118159294</v>
      </c>
      <c r="AM40" s="14">
        <v>-2.6161401051065739E-2</v>
      </c>
      <c r="AN40" s="14">
        <v>3.2492799999791974E-3</v>
      </c>
      <c r="AO40" s="14">
        <v>1.2937248321822989</v>
      </c>
      <c r="AP40" s="14">
        <v>65</v>
      </c>
      <c r="AQ40" s="14"/>
    </row>
    <row r="41" spans="1:43" s="32" customFormat="1" ht="17" customHeight="1" x14ac:dyDescent="0.2">
      <c r="A41" t="s">
        <v>306</v>
      </c>
      <c r="B41" s="5">
        <v>4.0708599999999998E-5</v>
      </c>
      <c r="C41" s="5">
        <v>3.7854499999999999E-6</v>
      </c>
      <c r="D41" s="5">
        <v>3.7672699999999999E-4</v>
      </c>
      <c r="E41" s="5">
        <v>1.3658100000000001E-5</v>
      </c>
      <c r="F41" s="5">
        <v>1.4402100000000001E-4</v>
      </c>
      <c r="G41" s="5">
        <v>7.5156100000000004E-6</v>
      </c>
      <c r="H41" s="5">
        <v>7.67492E-3</v>
      </c>
      <c r="I41" s="5">
        <v>4.61145E-5</v>
      </c>
      <c r="J41" s="5">
        <v>2.36402E-4</v>
      </c>
      <c r="K41" s="5">
        <v>5.4847600000000002E-6</v>
      </c>
      <c r="L41" s="5">
        <v>4.6591899999999997E-5</v>
      </c>
      <c r="M41" s="5">
        <v>3.2866500000000001E-6</v>
      </c>
      <c r="N41" s="13">
        <v>52.47</v>
      </c>
      <c r="O41" s="5">
        <v>1.0493999999999999</v>
      </c>
      <c r="P41" s="5">
        <v>4.2719604839999993E-5</v>
      </c>
      <c r="Q41" s="5">
        <v>3.9533731379999993E-4</v>
      </c>
      <c r="R41" s="5">
        <v>1.5113563739999999E-4</v>
      </c>
      <c r="S41" s="5">
        <v>8.0540610479999993E-3</v>
      </c>
      <c r="T41" s="5">
        <v>2.4808025879999995E-4</v>
      </c>
      <c r="U41" s="5">
        <v>4.8893539859999994E-5</v>
      </c>
      <c r="V41" s="28">
        <v>0.60465328690535991</v>
      </c>
      <c r="W41" s="28">
        <v>1.3006597624019998</v>
      </c>
      <c r="X41" s="28">
        <v>5.2939791068471992E-2</v>
      </c>
      <c r="Y41" s="28">
        <v>37.593135347644797</v>
      </c>
      <c r="Z41" s="28">
        <v>0.13260385993377596</v>
      </c>
      <c r="AA41" s="28">
        <v>2.2582948190536797E-2</v>
      </c>
      <c r="AB41" s="14">
        <v>66</v>
      </c>
      <c r="AC41" s="5">
        <v>3.5095460213333332E-4</v>
      </c>
      <c r="AD41" s="14"/>
      <c r="AE41" s="1">
        <v>4.4382711666666607E-5</v>
      </c>
      <c r="AF41" s="14">
        <v>0.14601912138333314</v>
      </c>
      <c r="AG41" s="14">
        <v>1</v>
      </c>
      <c r="AH41" s="1">
        <v>4.4382711666666607E-5</v>
      </c>
      <c r="AI41" s="14">
        <v>0.1444586728443599</v>
      </c>
      <c r="AJ41" s="14">
        <v>0.13499934283383674</v>
      </c>
      <c r="AK41" s="14">
        <v>-1.7941624291528006E-2</v>
      </c>
      <c r="AL41" s="14">
        <v>37.582777786620888</v>
      </c>
      <c r="AM41" s="14">
        <v>-4.3043569444001756E-2</v>
      </c>
      <c r="AN41" s="14">
        <v>-1.1055433374295204E-2</v>
      </c>
      <c r="AO41" s="14">
        <v>1.202501504674347</v>
      </c>
      <c r="AP41" s="14">
        <v>66</v>
      </c>
      <c r="AQ41" s="14"/>
    </row>
    <row r="42" spans="1:43" s="77" customFormat="1" ht="17" customHeight="1" x14ac:dyDescent="0.2">
      <c r="A42" s="162" t="s">
        <v>307</v>
      </c>
      <c r="B42" s="163">
        <v>3.3665599999999998E-5</v>
      </c>
      <c r="C42" s="163">
        <v>3.4668999999999998E-6</v>
      </c>
      <c r="D42" s="163">
        <v>4.0480099999999999E-4</v>
      </c>
      <c r="E42" s="163">
        <v>3.0732000000000003E-5</v>
      </c>
      <c r="F42" s="163">
        <v>6.4543400000000003E-3</v>
      </c>
      <c r="G42" s="163">
        <v>8.9863899999999999E-5</v>
      </c>
      <c r="H42" s="163">
        <v>4.7342100000000002E-4</v>
      </c>
      <c r="I42" s="163">
        <v>2.36984E-5</v>
      </c>
      <c r="J42" s="163">
        <v>3.2553299999999997E-4</v>
      </c>
      <c r="K42" s="163">
        <v>2.4088400000000001E-5</v>
      </c>
      <c r="L42" s="163">
        <v>1.0632E-4</v>
      </c>
      <c r="M42" s="163">
        <v>9.5194000000000007E-6</v>
      </c>
      <c r="N42" s="164">
        <v>42.7</v>
      </c>
      <c r="O42" s="163">
        <v>0.85400000000000009</v>
      </c>
      <c r="P42" s="163">
        <v>2.8750422400000002E-5</v>
      </c>
      <c r="Q42" s="163">
        <v>3.45700054E-4</v>
      </c>
      <c r="R42" s="163">
        <v>5.512006360000001E-3</v>
      </c>
      <c r="S42" s="163">
        <v>4.0430153400000007E-4</v>
      </c>
      <c r="T42" s="163">
        <v>2.7800518199999998E-4</v>
      </c>
      <c r="U42" s="163">
        <v>9.0797280000000011E-5</v>
      </c>
      <c r="V42" s="165">
        <v>0.4069334786496</v>
      </c>
      <c r="W42" s="165">
        <v>1.1373531776600001</v>
      </c>
      <c r="X42" s="165">
        <v>1.9307455877808002</v>
      </c>
      <c r="Y42" s="165">
        <v>1.8871178400984006</v>
      </c>
      <c r="Z42" s="165">
        <v>0.14859932988263999</v>
      </c>
      <c r="AA42" s="165">
        <v>4.1937447686400002E-2</v>
      </c>
      <c r="AB42" s="165">
        <v>67</v>
      </c>
      <c r="AC42" s="166">
        <v>3.45700054E-4</v>
      </c>
      <c r="AD42" s="165">
        <v>1.1373531776600001</v>
      </c>
      <c r="AE42" s="1"/>
      <c r="AF42" s="165"/>
      <c r="AG42" s="14">
        <v>1</v>
      </c>
      <c r="AH42" s="1">
        <v>0</v>
      </c>
      <c r="AI42" s="14">
        <v>-5.3261135411399971E-2</v>
      </c>
      <c r="AJ42" s="14">
        <v>0</v>
      </c>
      <c r="AK42" s="14">
        <v>1.8598641724208</v>
      </c>
      <c r="AL42" s="14">
        <v>1.8767602790744893</v>
      </c>
      <c r="AM42" s="14">
        <v>-2.7048099495137742E-2</v>
      </c>
      <c r="AN42" s="14">
        <v>8.299066121568003E-3</v>
      </c>
      <c r="AO42" s="14">
        <v>1.0515193496541715</v>
      </c>
      <c r="AP42" s="165">
        <v>67</v>
      </c>
      <c r="AQ42" s="165"/>
    </row>
    <row r="43" spans="1:43" ht="15" customHeight="1" x14ac:dyDescent="0.2">
      <c r="A43" t="s">
        <v>308</v>
      </c>
      <c r="B43" s="5">
        <v>9.7349700000000008E-3</v>
      </c>
      <c r="C43" s="5">
        <v>5.0195599999999998E-5</v>
      </c>
      <c r="D43" s="5">
        <v>0.53129000000000004</v>
      </c>
      <c r="E43" s="5">
        <v>2.5560800000000001E-3</v>
      </c>
      <c r="F43" s="5">
        <v>0.30075000000000002</v>
      </c>
      <c r="G43" s="5">
        <v>6.2304400000000001E-4</v>
      </c>
      <c r="H43" s="5">
        <v>6.30825E-2</v>
      </c>
      <c r="I43" s="5">
        <v>2.79158E-4</v>
      </c>
      <c r="J43" s="5">
        <v>1.54616</v>
      </c>
      <c r="K43" s="5">
        <v>1.07581E-2</v>
      </c>
      <c r="L43" s="5">
        <v>8.2281699999999999E-2</v>
      </c>
      <c r="M43" s="5">
        <v>8.9924999999999998E-4</v>
      </c>
      <c r="N43" s="13">
        <v>48.7</v>
      </c>
      <c r="O43" s="5">
        <v>0.97400000000000009</v>
      </c>
      <c r="P43" s="5">
        <v>9.481860780000002E-3</v>
      </c>
      <c r="Q43" s="5">
        <v>0.51747646000000014</v>
      </c>
      <c r="R43" s="5">
        <v>0.29293050000000004</v>
      </c>
      <c r="S43" s="5">
        <v>6.1442355000000004E-2</v>
      </c>
      <c r="T43" s="5">
        <v>1.50595984</v>
      </c>
      <c r="U43" s="5">
        <v>8.0142375800000012E-2</v>
      </c>
      <c r="V43" s="28">
        <v>134.20625748012003</v>
      </c>
      <c r="W43" s="28">
        <v>1899.6560846600005</v>
      </c>
      <c r="X43" s="28">
        <v>102.60769554000001</v>
      </c>
      <c r="Y43" s="28">
        <v>286.78833619800002</v>
      </c>
      <c r="Z43" s="28">
        <v>804.9656536768</v>
      </c>
      <c r="AA43" s="28">
        <v>37.016160534504003</v>
      </c>
      <c r="AB43" s="14">
        <v>68</v>
      </c>
      <c r="AC43" s="5">
        <v>3.540448296E-4</v>
      </c>
      <c r="AE43" s="1">
        <v>0.51712241517040014</v>
      </c>
      <c r="AF43" s="14">
        <v>1898.356386090539</v>
      </c>
      <c r="AG43" s="14">
        <v>1</v>
      </c>
      <c r="AH43" s="1">
        <v>0.51712241517040014</v>
      </c>
      <c r="AI43" s="14">
        <v>133.74606286605905</v>
      </c>
      <c r="AJ43" s="14">
        <v>1755.0911288793159</v>
      </c>
      <c r="AK43" s="14">
        <v>102.53681412464</v>
      </c>
      <c r="AL43" s="14">
        <v>286.77797863697612</v>
      </c>
      <c r="AM43" s="14">
        <v>804.79000624742218</v>
      </c>
      <c r="AN43" s="14">
        <v>36.982522152939175</v>
      </c>
      <c r="AO43" s="14">
        <v>1756.2927417304084</v>
      </c>
      <c r="AP43" s="14">
        <v>68</v>
      </c>
      <c r="AQ43" s="14"/>
    </row>
    <row r="44" spans="1:43" s="97" customFormat="1" ht="15" customHeight="1" x14ac:dyDescent="0.2">
      <c r="A44" s="97" t="s">
        <v>309</v>
      </c>
      <c r="B44" s="89">
        <v>3.7061699999999998E-5</v>
      </c>
      <c r="C44" s="89">
        <v>2.97847E-6</v>
      </c>
      <c r="D44" s="89">
        <v>1.6205600000000001E-2</v>
      </c>
      <c r="E44" s="89">
        <v>2.24434E-4</v>
      </c>
      <c r="F44" s="89">
        <v>1.7095200000000001E-4</v>
      </c>
      <c r="G44" s="89">
        <v>5.5594100000000004E-6</v>
      </c>
      <c r="H44" s="89">
        <v>2.9572700000000001E-6</v>
      </c>
      <c r="I44" s="89">
        <v>1.2288199999999999E-6</v>
      </c>
      <c r="J44" s="89">
        <v>1.8086E-4</v>
      </c>
      <c r="K44" s="89">
        <v>1.48351E-5</v>
      </c>
      <c r="L44" s="89">
        <v>5.5262900000000001E-4</v>
      </c>
      <c r="M44" s="89">
        <v>1.8538200000000002E-5</v>
      </c>
      <c r="N44" s="98">
        <v>100</v>
      </c>
      <c r="O44" s="89">
        <v>2</v>
      </c>
      <c r="P44" s="89">
        <v>7.4123399999999996E-5</v>
      </c>
      <c r="Q44" s="89">
        <v>3.2411200000000001E-2</v>
      </c>
      <c r="R44" s="89">
        <v>3.4190400000000003E-4</v>
      </c>
      <c r="S44" s="89">
        <v>5.9145400000000001E-6</v>
      </c>
      <c r="T44" s="89">
        <v>3.6172E-4</v>
      </c>
      <c r="U44" s="89">
        <v>1.105258E-3</v>
      </c>
      <c r="V44" s="99">
        <v>1.0491426036</v>
      </c>
      <c r="W44" s="99">
        <v>118.9815152</v>
      </c>
      <c r="X44" s="99">
        <v>0.11976213312</v>
      </c>
      <c r="Y44" s="99">
        <v>2.7606706904000002E-2</v>
      </c>
      <c r="Z44" s="99">
        <v>0.1933465744</v>
      </c>
      <c r="AA44" s="99">
        <v>0.51049656503999996</v>
      </c>
      <c r="AB44" s="99">
        <v>69</v>
      </c>
      <c r="AC44" s="89">
        <v>3.6238960519999999E-4</v>
      </c>
      <c r="AD44" s="99"/>
      <c r="AE44" s="90">
        <v>3.2048810394800002E-2</v>
      </c>
      <c r="AF44" s="99">
        <v>117.6511829593108</v>
      </c>
      <c r="AG44" s="14">
        <v>1</v>
      </c>
      <c r="AH44" s="1">
        <v>3.2048810394800002E-2</v>
      </c>
      <c r="AI44" s="14">
        <v>0.58894798953899996</v>
      </c>
      <c r="AJ44" s="14">
        <v>108.77227744327014</v>
      </c>
      <c r="AK44" s="14">
        <v>4.8880717759999998E-2</v>
      </c>
      <c r="AL44" s="14">
        <v>1.7249145880088888E-2</v>
      </c>
      <c r="AM44" s="14">
        <v>1.7699145022222265E-2</v>
      </c>
      <c r="AN44" s="14">
        <v>0.47685818347516795</v>
      </c>
      <c r="AO44" s="14">
        <v>110.00221210211686</v>
      </c>
      <c r="AP44" s="99">
        <v>69</v>
      </c>
      <c r="AQ44" s="99"/>
    </row>
    <row r="45" spans="1:43" s="97" customFormat="1" ht="15" customHeight="1" x14ac:dyDescent="0.2">
      <c r="A45" s="97" t="s">
        <v>310</v>
      </c>
      <c r="B45" s="89">
        <v>2.5575399999999999E-5</v>
      </c>
      <c r="C45" s="89">
        <v>2.87164E-6</v>
      </c>
      <c r="D45" s="89">
        <v>1.63395E-2</v>
      </c>
      <c r="E45" s="89">
        <v>3.15698E-4</v>
      </c>
      <c r="F45" s="89">
        <v>1.6344100000000001E-4</v>
      </c>
      <c r="G45" s="89">
        <v>1.0715300000000001E-5</v>
      </c>
      <c r="H45" s="89">
        <v>3.4078300000000002E-6</v>
      </c>
      <c r="I45" s="89">
        <v>1.60179E-6</v>
      </c>
      <c r="J45" s="89">
        <v>1.81726E-4</v>
      </c>
      <c r="K45" s="89">
        <v>8.9601999999999994E-6</v>
      </c>
      <c r="L45" s="89">
        <v>5.4007299999999996E-4</v>
      </c>
      <c r="M45" s="89">
        <v>2.3408E-5</v>
      </c>
      <c r="N45" s="98">
        <v>100</v>
      </c>
      <c r="O45" s="89">
        <v>2</v>
      </c>
      <c r="P45" s="89">
        <v>5.1150799999999998E-5</v>
      </c>
      <c r="Q45" s="89">
        <v>3.2679E-2</v>
      </c>
      <c r="R45" s="89">
        <v>3.2688200000000002E-4</v>
      </c>
      <c r="S45" s="89">
        <v>6.8156600000000004E-6</v>
      </c>
      <c r="T45" s="89">
        <v>3.63452E-4</v>
      </c>
      <c r="U45" s="89">
        <v>1.0801459999999999E-3</v>
      </c>
      <c r="V45" s="99">
        <v>0.72398842320000001</v>
      </c>
      <c r="W45" s="99">
        <v>119.964609</v>
      </c>
      <c r="X45" s="99">
        <v>0.11450022695999999</v>
      </c>
      <c r="Y45" s="99">
        <v>3.1812774616000003E-2</v>
      </c>
      <c r="Z45" s="99">
        <v>0.19427236304000001</v>
      </c>
      <c r="AA45" s="99">
        <v>0.49889783447999997</v>
      </c>
      <c r="AB45" s="99">
        <v>70</v>
      </c>
      <c r="AC45" s="89">
        <v>3.7073438080000004E-4</v>
      </c>
      <c r="AD45" s="99"/>
      <c r="AE45" s="90">
        <v>3.23082656192E-2</v>
      </c>
      <c r="AF45" s="99">
        <v>118.6036430880832</v>
      </c>
      <c r="AG45" s="14">
        <v>1</v>
      </c>
      <c r="AH45" s="1">
        <v>3.23082656192E-2</v>
      </c>
      <c r="AI45" s="14">
        <v>0.26379380913899997</v>
      </c>
      <c r="AJ45" s="14">
        <v>109.65285726214296</v>
      </c>
      <c r="AK45" s="14">
        <v>4.3618811599999995E-2</v>
      </c>
      <c r="AL45" s="14">
        <v>2.1455213592088889E-2</v>
      </c>
      <c r="AM45" s="14">
        <v>1.8624933662222266E-2</v>
      </c>
      <c r="AN45" s="14">
        <v>0.4652594529151679</v>
      </c>
      <c r="AO45" s="14">
        <v>110.91111372874428</v>
      </c>
      <c r="AP45" s="99">
        <v>70</v>
      </c>
      <c r="AQ45" s="99"/>
    </row>
    <row r="46" spans="1:43" ht="15" customHeight="1" x14ac:dyDescent="0.2">
      <c r="A46" t="s">
        <v>311</v>
      </c>
      <c r="B46" s="5">
        <v>1.6221600000000001E-5</v>
      </c>
      <c r="C46" s="5">
        <v>3.6187900000000001E-6</v>
      </c>
      <c r="D46" s="5">
        <v>5.0284500000000003E-4</v>
      </c>
      <c r="E46" s="5">
        <v>1.8609000000000001E-5</v>
      </c>
      <c r="F46" s="5">
        <v>1.04045E-4</v>
      </c>
      <c r="G46" s="5">
        <v>1.5423599999999999E-5</v>
      </c>
      <c r="H46" s="5">
        <v>1.0194900000000001E-6</v>
      </c>
      <c r="I46" s="5">
        <v>6.7995300000000003E-7</v>
      </c>
      <c r="J46" s="5">
        <v>1.77737E-4</v>
      </c>
      <c r="K46" s="5">
        <v>3.5429E-6</v>
      </c>
      <c r="L46" s="5">
        <v>2.8079999999999998</v>
      </c>
      <c r="M46" s="5">
        <v>9.4028299999999992E-3</v>
      </c>
      <c r="N46" s="13">
        <v>100</v>
      </c>
      <c r="O46" s="5">
        <v>2</v>
      </c>
      <c r="P46" s="5">
        <v>3.2443200000000001E-5</v>
      </c>
      <c r="Q46" s="5">
        <v>1.0056900000000001E-3</v>
      </c>
      <c r="R46" s="5">
        <v>2.0808999999999999E-4</v>
      </c>
      <c r="S46" s="5">
        <v>2.0389800000000002E-6</v>
      </c>
      <c r="T46" s="5">
        <v>3.5547399999999999E-4</v>
      </c>
      <c r="U46" s="5">
        <v>5.6159999999999997</v>
      </c>
      <c r="V46" s="28">
        <v>0.45920105280000001</v>
      </c>
      <c r="W46" s="28">
        <v>3.6918879900000001</v>
      </c>
      <c r="X46" s="28">
        <v>7.2889765199999998E-2</v>
      </c>
      <c r="Y46" s="28">
        <v>9.517143048000002E-3</v>
      </c>
      <c r="Z46" s="28">
        <v>0.19000796247999999</v>
      </c>
      <c r="AA46" s="28">
        <v>2593.9180799999999</v>
      </c>
      <c r="AB46" s="14">
        <v>71</v>
      </c>
      <c r="AC46" s="5">
        <v>3.7907915640000004E-4</v>
      </c>
      <c r="AE46" s="1">
        <v>6.2661084360000007E-4</v>
      </c>
      <c r="AF46" s="14">
        <v>2.3002884068556004</v>
      </c>
      <c r="AG46" s="14">
        <v>1</v>
      </c>
      <c r="AH46" s="1">
        <v>6.2661084360000007E-4</v>
      </c>
      <c r="AI46" s="14">
        <v>-9.935612609999788E-4</v>
      </c>
      <c r="AJ46" s="14">
        <v>2.1266901232652167</v>
      </c>
      <c r="AK46" s="14">
        <v>2.0083498399999919E-3</v>
      </c>
      <c r="AL46" s="14">
        <v>-8.40417975911112E-4</v>
      </c>
      <c r="AM46" s="14">
        <v>1.4360533102222262E-2</v>
      </c>
      <c r="AN46" s="14">
        <v>2593.8844416184352</v>
      </c>
      <c r="AO46" s="14">
        <v>3.413268397621128</v>
      </c>
      <c r="AP46" s="14">
        <v>71</v>
      </c>
      <c r="AQ46" s="14"/>
    </row>
    <row r="47" spans="1:43" s="77" customFormat="1" ht="17" customHeight="1" x14ac:dyDescent="0.2">
      <c r="A47" s="162" t="s">
        <v>312</v>
      </c>
      <c r="B47" s="163">
        <v>3.4756199999999998E-5</v>
      </c>
      <c r="C47" s="163">
        <v>9.0419500000000007E-6</v>
      </c>
      <c r="D47" s="163">
        <v>4.5365800000000001E-4</v>
      </c>
      <c r="E47" s="163">
        <v>2.3816200000000001E-5</v>
      </c>
      <c r="F47" s="163">
        <v>6.3867400000000001E-3</v>
      </c>
      <c r="G47" s="163">
        <v>1.19966E-4</v>
      </c>
      <c r="H47" s="163">
        <v>4.2727500000000002E-4</v>
      </c>
      <c r="I47" s="163">
        <v>1.6687199999999998E-5</v>
      </c>
      <c r="J47" s="163">
        <v>3.1308699999999998E-4</v>
      </c>
      <c r="K47" s="163">
        <v>2.1363199999999999E-5</v>
      </c>
      <c r="L47" s="163">
        <v>1.08934E-4</v>
      </c>
      <c r="M47" s="163">
        <v>9.59308E-6</v>
      </c>
      <c r="N47" s="164">
        <v>42.7</v>
      </c>
      <c r="O47" s="163">
        <v>0.85400000000000009</v>
      </c>
      <c r="P47" s="163">
        <v>2.9681794800000001E-5</v>
      </c>
      <c r="Q47" s="163">
        <v>3.8742393200000004E-4</v>
      </c>
      <c r="R47" s="163">
        <v>5.4542759600000011E-3</v>
      </c>
      <c r="S47" s="163">
        <v>3.6489285000000003E-4</v>
      </c>
      <c r="T47" s="163">
        <v>2.67376298E-4</v>
      </c>
      <c r="U47" s="163">
        <v>9.3029636000000013E-5</v>
      </c>
      <c r="V47" s="165">
        <v>0.42011612359920003</v>
      </c>
      <c r="W47" s="165">
        <v>1.2746247362800001</v>
      </c>
      <c r="X47" s="165">
        <v>1.9105237832688002</v>
      </c>
      <c r="Y47" s="165">
        <v>1.7031738666600003</v>
      </c>
      <c r="Z47" s="165">
        <v>0.14291797880696</v>
      </c>
      <c r="AA47" s="165">
        <v>4.2968528275680005E-2</v>
      </c>
      <c r="AB47" s="165">
        <v>72</v>
      </c>
      <c r="AC47" s="166">
        <v>3.8742393200000004E-4</v>
      </c>
      <c r="AD47" s="165">
        <v>1.2746247362800001</v>
      </c>
      <c r="AE47" s="1"/>
      <c r="AF47" s="165"/>
      <c r="AG47" s="14">
        <v>1</v>
      </c>
      <c r="AH47" s="1">
        <v>0</v>
      </c>
      <c r="AI47" s="14">
        <v>-4.0078490461799988E-2</v>
      </c>
      <c r="AJ47" s="14">
        <v>0</v>
      </c>
      <c r="AK47" s="14">
        <v>1.8396423679088001</v>
      </c>
      <c r="AL47" s="14">
        <v>1.6928163056360892</v>
      </c>
      <c r="AM47" s="14">
        <v>-3.2729450570817734E-2</v>
      </c>
      <c r="AN47" s="14">
        <v>9.3301467108480047E-3</v>
      </c>
      <c r="AO47" s="14">
        <v>1.1784312912404171</v>
      </c>
      <c r="AP47" s="165">
        <v>72</v>
      </c>
      <c r="AQ47" s="165"/>
    </row>
    <row r="48" spans="1:43" s="34" customFormat="1" ht="17" customHeight="1" x14ac:dyDescent="0.2">
      <c r="A48" t="s">
        <v>313</v>
      </c>
      <c r="B48" s="5">
        <v>1.6473E-4</v>
      </c>
      <c r="C48" s="5">
        <v>5.9372300000000001E-6</v>
      </c>
      <c r="D48" s="5">
        <v>9.4832599999999999E-4</v>
      </c>
      <c r="E48" s="5">
        <v>1.7478200000000001E-5</v>
      </c>
      <c r="F48" s="5">
        <v>3.2241799999999999E-4</v>
      </c>
      <c r="G48" s="5">
        <v>1.51211E-5</v>
      </c>
      <c r="H48" s="5">
        <v>8.2230399999999992E-3</v>
      </c>
      <c r="I48" s="5">
        <v>5.25684E-4</v>
      </c>
      <c r="J48" s="5">
        <v>5.1642500000000004E-4</v>
      </c>
      <c r="K48" s="5">
        <v>6.0817700000000004E-6</v>
      </c>
      <c r="L48" s="5">
        <v>9.6742400000000004E-5</v>
      </c>
      <c r="M48" s="5">
        <v>8.69378E-6</v>
      </c>
      <c r="N48" s="13">
        <v>35.01</v>
      </c>
      <c r="O48" s="5">
        <v>0.70019999999999993</v>
      </c>
      <c r="P48" s="5">
        <v>1.15343946E-4</v>
      </c>
      <c r="Q48" s="5">
        <v>6.640178651999999E-4</v>
      </c>
      <c r="R48" s="5">
        <v>2.2575708359999998E-4</v>
      </c>
      <c r="S48" s="5">
        <v>5.7577726079999988E-3</v>
      </c>
      <c r="T48" s="5">
        <v>3.6160078500000001E-4</v>
      </c>
      <c r="U48" s="5">
        <v>6.7739028479999998E-5</v>
      </c>
      <c r="V48" s="28">
        <v>1.632578211684</v>
      </c>
      <c r="W48" s="28">
        <v>2.1846187765079996</v>
      </c>
      <c r="X48" s="28">
        <v>7.9078191243407994E-2</v>
      </c>
      <c r="Y48" s="28">
        <v>26.874979425100797</v>
      </c>
      <c r="Z48" s="28">
        <v>0.1932828515982</v>
      </c>
      <c r="AA48" s="28">
        <v>3.1287302474342402E-2</v>
      </c>
      <c r="AB48" s="14">
        <v>73</v>
      </c>
      <c r="AC48" s="5">
        <v>3.8767093083870972E-4</v>
      </c>
      <c r="AD48" s="14"/>
      <c r="AE48" s="1">
        <v>2.7634693436129018E-4</v>
      </c>
      <c r="AF48" s="14">
        <v>0.90918141404864472</v>
      </c>
      <c r="AG48" s="14">
        <v>1</v>
      </c>
      <c r="AH48" s="1">
        <v>2.7634693436129018E-4</v>
      </c>
      <c r="AI48" s="14">
        <v>1.1723835976229999</v>
      </c>
      <c r="AJ48" s="14">
        <v>0.84056726441387208</v>
      </c>
      <c r="AK48" s="14">
        <v>8.1967758834079873E-3</v>
      </c>
      <c r="AL48" s="14">
        <v>26.864621864076888</v>
      </c>
      <c r="AM48" s="14">
        <v>1.7635422220422272E-2</v>
      </c>
      <c r="AN48" s="14">
        <v>-2.3510790904896031E-3</v>
      </c>
      <c r="AO48" s="14">
        <v>2.0197498545194188</v>
      </c>
      <c r="AP48" s="14">
        <v>73</v>
      </c>
      <c r="AQ48" s="14"/>
    </row>
    <row r="49" spans="1:43" s="34" customFormat="1" ht="17" customHeight="1" x14ac:dyDescent="0.2">
      <c r="A49" t="s">
        <v>314</v>
      </c>
      <c r="B49" s="5">
        <v>1.43208E-4</v>
      </c>
      <c r="C49" s="5">
        <v>1.1264099999999999E-5</v>
      </c>
      <c r="D49" s="5">
        <v>1.0199E-3</v>
      </c>
      <c r="E49" s="5">
        <v>2.2624900000000001E-5</v>
      </c>
      <c r="F49" s="5">
        <v>3.0201499999999999E-4</v>
      </c>
      <c r="G49" s="5">
        <v>1.24858E-5</v>
      </c>
      <c r="H49" s="5">
        <v>1.38184E-2</v>
      </c>
      <c r="I49" s="5">
        <v>1.9014699999999999E-4</v>
      </c>
      <c r="J49" s="5">
        <v>5.2031899999999999E-4</v>
      </c>
      <c r="K49" s="5">
        <v>1.72907E-5</v>
      </c>
      <c r="L49" s="5">
        <v>9.8470500000000005E-5</v>
      </c>
      <c r="M49" s="5">
        <v>3.7409200000000002E-6</v>
      </c>
      <c r="N49" s="13">
        <v>35.01</v>
      </c>
      <c r="O49" s="5">
        <v>0.70019999999999993</v>
      </c>
      <c r="P49" s="5">
        <v>1.002742416E-4</v>
      </c>
      <c r="Q49" s="5">
        <v>7.1413397999999992E-4</v>
      </c>
      <c r="R49" s="5">
        <v>2.1147090299999998E-4</v>
      </c>
      <c r="S49" s="5">
        <v>9.6756436799999984E-3</v>
      </c>
      <c r="T49" s="5">
        <v>3.6432736379999996E-4</v>
      </c>
      <c r="U49" s="5">
        <v>6.8949044099999999E-5</v>
      </c>
      <c r="V49" s="28">
        <v>1.4192816156063999</v>
      </c>
      <c r="W49" s="28">
        <v>2.3495007941999999</v>
      </c>
      <c r="X49" s="28">
        <v>7.4074027902839984E-2</v>
      </c>
      <c r="Y49" s="28">
        <v>45.162034440767997</v>
      </c>
      <c r="Z49" s="28">
        <v>0.19474026249837598</v>
      </c>
      <c r="AA49" s="28">
        <v>3.1846184488907997E-2</v>
      </c>
      <c r="AB49" s="14">
        <v>74</v>
      </c>
      <c r="AC49" s="5">
        <v>3.879179296774194E-4</v>
      </c>
      <c r="AD49" s="14"/>
      <c r="AE49" s="1">
        <v>3.2621605032258052E-4</v>
      </c>
      <c r="AF49" s="14">
        <v>1.0732508055612899</v>
      </c>
      <c r="AG49" s="14">
        <v>1</v>
      </c>
      <c r="AH49" s="1">
        <v>3.2621605032258052E-4</v>
      </c>
      <c r="AI49" s="14">
        <v>0.95908700154540005</v>
      </c>
      <c r="AJ49" s="14">
        <v>0.99225465866416185</v>
      </c>
      <c r="AK49" s="14">
        <v>3.1926125428399853E-3</v>
      </c>
      <c r="AL49" s="14">
        <v>45.151676879744088</v>
      </c>
      <c r="AM49" s="14">
        <v>1.909283312059824E-2</v>
      </c>
      <c r="AN49" s="14">
        <v>-1.7921970759240027E-3</v>
      </c>
      <c r="AO49" s="14">
        <v>2.1721885476348377</v>
      </c>
      <c r="AP49" s="14">
        <v>74</v>
      </c>
      <c r="AQ49" s="14"/>
    </row>
    <row r="50" spans="1:43" s="34" customFormat="1" ht="17" customHeight="1" x14ac:dyDescent="0.2">
      <c r="A50" t="s">
        <v>316</v>
      </c>
      <c r="B50" s="5">
        <v>1.5761599999999999E-4</v>
      </c>
      <c r="C50" s="5">
        <v>1.5246799999999999E-5</v>
      </c>
      <c r="D50" s="5">
        <v>9.9284900000000008E-4</v>
      </c>
      <c r="E50" s="5">
        <v>3.4708800000000002E-5</v>
      </c>
      <c r="F50" s="5">
        <v>2.8340700000000001E-4</v>
      </c>
      <c r="G50" s="5">
        <v>2.1277E-5</v>
      </c>
      <c r="H50" s="5">
        <v>1.16515E-2</v>
      </c>
      <c r="I50" s="5">
        <v>1.0254700000000001E-4</v>
      </c>
      <c r="J50" s="5">
        <v>5.2203899999999997E-4</v>
      </c>
      <c r="K50" s="5">
        <v>2.63067E-5</v>
      </c>
      <c r="L50" s="5">
        <v>9.5577199999999997E-5</v>
      </c>
      <c r="M50" s="5">
        <v>5.4888400000000001E-6</v>
      </c>
      <c r="N50" s="13">
        <v>35.01</v>
      </c>
      <c r="O50" s="5">
        <v>0.70019999999999993</v>
      </c>
      <c r="P50" s="5">
        <v>1.1036272319999998E-4</v>
      </c>
      <c r="Q50" s="5">
        <v>6.951928698E-4</v>
      </c>
      <c r="R50" s="5">
        <v>1.984415814E-4</v>
      </c>
      <c r="S50" s="5">
        <v>8.1583803000000003E-3</v>
      </c>
      <c r="T50" s="5">
        <v>3.6553170779999992E-4</v>
      </c>
      <c r="U50" s="5">
        <v>6.6923155439999992E-5</v>
      </c>
      <c r="V50" s="28">
        <v>1.5620739841727997</v>
      </c>
      <c r="W50" s="28">
        <v>2.287184541642</v>
      </c>
      <c r="X50" s="28">
        <v>6.9510117132791996E-2</v>
      </c>
      <c r="Y50" s="28">
        <v>38.080055888280008</v>
      </c>
      <c r="Z50" s="28">
        <v>0.19538400845325596</v>
      </c>
      <c r="AA50" s="28">
        <v>3.0910467034627197E-2</v>
      </c>
      <c r="AB50" s="14">
        <v>75</v>
      </c>
      <c r="AC50" s="5">
        <v>3.8816492851612909E-4</v>
      </c>
      <c r="AD50" s="14"/>
      <c r="AE50" s="1">
        <v>3.0702794128387092E-4</v>
      </c>
      <c r="AF50" s="14">
        <v>1.0101219268239354</v>
      </c>
      <c r="AG50" s="14">
        <v>1</v>
      </c>
      <c r="AH50" s="1">
        <v>3.0702794128387092E-4</v>
      </c>
      <c r="AI50" s="14">
        <v>1.1018793701117997</v>
      </c>
      <c r="AJ50" s="14">
        <v>0.93388999338853185</v>
      </c>
      <c r="AK50" s="14">
        <v>-1.3712982272080078E-3</v>
      </c>
      <c r="AL50" s="14">
        <v>38.069698327256091</v>
      </c>
      <c r="AM50" s="14">
        <v>1.9736579075478222E-2</v>
      </c>
      <c r="AN50" s="14">
        <v>-2.7279145302048055E-3</v>
      </c>
      <c r="AO50" s="14">
        <v>2.1145751812243372</v>
      </c>
      <c r="AP50" s="14">
        <v>75</v>
      </c>
      <c r="AQ50" s="14"/>
    </row>
    <row r="51" spans="1:43" s="71" customFormat="1" ht="17" customHeight="1" x14ac:dyDescent="0.2">
      <c r="A51" s="83" t="s">
        <v>315</v>
      </c>
      <c r="B51" s="58">
        <v>1.4862500000000001E-2</v>
      </c>
      <c r="C51" s="58">
        <v>8.97564E-4</v>
      </c>
      <c r="D51" s="58">
        <v>1.9990899999999999E-2</v>
      </c>
      <c r="E51" s="58">
        <v>1.3716500000000001E-3</v>
      </c>
      <c r="F51" s="58">
        <v>1.3392499999999999E-3</v>
      </c>
      <c r="G51" s="58">
        <v>4.2932800000000003E-5</v>
      </c>
      <c r="H51" s="58">
        <v>7.0994700000000001E-3</v>
      </c>
      <c r="I51" s="58">
        <v>9.6151100000000002E-5</v>
      </c>
      <c r="J51" s="58">
        <v>1.2564399999999999E-3</v>
      </c>
      <c r="K51" s="58">
        <v>3.3080000000000002E-5</v>
      </c>
      <c r="L51" s="58">
        <v>1.3283699999999999E-3</v>
      </c>
      <c r="M51" s="58">
        <v>1.04603E-4</v>
      </c>
      <c r="N51" s="84">
        <v>35.01</v>
      </c>
      <c r="O51" s="58">
        <v>0.70019999999999993</v>
      </c>
      <c r="P51" s="58">
        <v>1.04067225E-2</v>
      </c>
      <c r="Q51" s="58">
        <v>1.3997628179999997E-2</v>
      </c>
      <c r="R51" s="58">
        <v>9.3774284999999984E-4</v>
      </c>
      <c r="S51" s="58">
        <v>4.9710488939999995E-3</v>
      </c>
      <c r="T51" s="58">
        <v>8.7975928799999986E-4</v>
      </c>
      <c r="U51" s="58">
        <v>9.3012467399999986E-4</v>
      </c>
      <c r="V51" s="85">
        <v>147.29675026499999</v>
      </c>
      <c r="W51" s="85">
        <v>46.052196712199994</v>
      </c>
      <c r="X51" s="85">
        <v>0.32847256549799991</v>
      </c>
      <c r="Y51" s="85">
        <v>23.202867817634399</v>
      </c>
      <c r="Z51" s="85">
        <v>0.47024893462175993</v>
      </c>
      <c r="AA51" s="85">
        <v>0.42960598442711995</v>
      </c>
      <c r="AB51" s="85">
        <v>76</v>
      </c>
      <c r="AC51" s="58">
        <v>3.8841192735483872E-4</v>
      </c>
      <c r="AD51" s="85"/>
      <c r="AE51" s="82">
        <v>1.3609216252645159E-2</v>
      </c>
      <c r="AF51" s="85">
        <v>44.774321471202569</v>
      </c>
      <c r="AG51" s="14">
        <v>1</v>
      </c>
      <c r="AH51" s="1">
        <v>1.3609216252645159E-2</v>
      </c>
      <c r="AI51" s="14">
        <v>146.836555650939</v>
      </c>
      <c r="AJ51" s="14">
        <v>41.395290679602894</v>
      </c>
      <c r="AK51" s="14">
        <v>0.25759115013799994</v>
      </c>
      <c r="AL51" s="14">
        <v>23.19251025661049</v>
      </c>
      <c r="AM51" s="14">
        <v>0.29460150524398215</v>
      </c>
      <c r="AN51" s="14">
        <v>0.39596760286228794</v>
      </c>
      <c r="AO51" s="14">
        <v>42.576727166303833</v>
      </c>
      <c r="AP51" s="85">
        <v>76</v>
      </c>
      <c r="AQ51" s="85"/>
    </row>
    <row r="52" spans="1:43" s="34" customFormat="1" ht="17" customHeight="1" x14ac:dyDescent="0.2">
      <c r="A52" t="s">
        <v>317</v>
      </c>
      <c r="B52" s="5">
        <v>1.6194199999999999E-4</v>
      </c>
      <c r="C52" s="5">
        <v>8.7165500000000004E-6</v>
      </c>
      <c r="D52" s="5">
        <v>9.8296999999999989E-4</v>
      </c>
      <c r="E52" s="5">
        <v>3.9746400000000003E-5</v>
      </c>
      <c r="F52" s="5">
        <v>2.4614500000000002E-4</v>
      </c>
      <c r="G52" s="5">
        <v>1.59772E-5</v>
      </c>
      <c r="H52" s="5">
        <v>1.43432E-2</v>
      </c>
      <c r="I52" s="5">
        <v>6.6904900000000001E-4</v>
      </c>
      <c r="J52" s="5">
        <v>4.9176299999999999E-4</v>
      </c>
      <c r="K52" s="5">
        <v>1.4049299999999999E-5</v>
      </c>
      <c r="L52" s="5">
        <v>8.8471099999999994E-5</v>
      </c>
      <c r="M52" s="5">
        <v>4.6484999999999996E-6</v>
      </c>
      <c r="N52" s="13">
        <v>35.01</v>
      </c>
      <c r="O52" s="5">
        <v>0.70019999999999993</v>
      </c>
      <c r="P52" s="5">
        <v>1.1339178839999999E-4</v>
      </c>
      <c r="Q52" s="5">
        <v>6.8827559399999981E-4</v>
      </c>
      <c r="R52" s="5">
        <v>1.72350729E-4</v>
      </c>
      <c r="S52" s="5">
        <v>1.0043108639999999E-2</v>
      </c>
      <c r="T52" s="5">
        <v>3.4433245259999994E-4</v>
      </c>
      <c r="U52" s="5">
        <v>6.1947464219999987E-5</v>
      </c>
      <c r="V52" s="28">
        <v>1.6049473730135999</v>
      </c>
      <c r="W52" s="28">
        <v>2.2644267042599995</v>
      </c>
      <c r="X52" s="28">
        <v>6.0371013354119998E-2</v>
      </c>
      <c r="Y52" s="28">
        <v>46.877213888063999</v>
      </c>
      <c r="Z52" s="28">
        <v>0.18405258256375195</v>
      </c>
      <c r="AA52" s="28">
        <v>2.8612294773933594E-2</v>
      </c>
      <c r="AB52" s="14">
        <v>77</v>
      </c>
      <c r="AC52" s="5">
        <v>3.886589261935484E-4</v>
      </c>
      <c r="AD52" s="14"/>
      <c r="AE52" s="1">
        <v>2.9961666780645141E-4</v>
      </c>
      <c r="AF52" s="14">
        <v>0.98573883708322518</v>
      </c>
      <c r="AG52" s="14">
        <v>1</v>
      </c>
      <c r="AH52" s="1">
        <v>2.9961666780645141E-4</v>
      </c>
      <c r="AI52" s="14">
        <v>1.1447527589525999</v>
      </c>
      <c r="AJ52" s="14">
        <v>0.91134704791625432</v>
      </c>
      <c r="AK52" s="14">
        <v>-1.0510402005880005E-2</v>
      </c>
      <c r="AL52" s="14">
        <v>46.86685632704009</v>
      </c>
      <c r="AM52" s="14">
        <v>8.4051531859742346E-3</v>
      </c>
      <c r="AN52" s="14">
        <v>-5.0260867908984083E-3</v>
      </c>
      <c r="AO52" s="14">
        <v>2.0935348334823178</v>
      </c>
      <c r="AP52" s="14">
        <v>77</v>
      </c>
      <c r="AQ52" s="14"/>
    </row>
    <row r="53" spans="1:43" s="32" customFormat="1" ht="17" customHeight="1" x14ac:dyDescent="0.2">
      <c r="A53" t="s">
        <v>318</v>
      </c>
      <c r="B53" s="5">
        <v>3.9651299999999998E-5</v>
      </c>
      <c r="C53" s="5">
        <v>3.7021399999999999E-6</v>
      </c>
      <c r="D53" s="5">
        <v>4.20209E-4</v>
      </c>
      <c r="E53" s="5">
        <v>1.9052E-5</v>
      </c>
      <c r="F53" s="5">
        <v>1.8090200000000001E-4</v>
      </c>
      <c r="G53" s="5">
        <v>1.6220699999999999E-5</v>
      </c>
      <c r="H53" s="5">
        <v>5.56946E-3</v>
      </c>
      <c r="I53" s="5">
        <v>5.6802599999999997E-5</v>
      </c>
      <c r="J53" s="5">
        <v>2.5330900000000001E-4</v>
      </c>
      <c r="K53" s="5">
        <v>1.48308E-5</v>
      </c>
      <c r="L53" s="5">
        <v>5.4897500000000001E-5</v>
      </c>
      <c r="M53" s="5">
        <v>8.9367099999999993E-6</v>
      </c>
      <c r="N53" s="13">
        <v>52.47</v>
      </c>
      <c r="O53" s="5">
        <v>1.0493999999999999</v>
      </c>
      <c r="P53" s="5">
        <v>4.1610074219999995E-5</v>
      </c>
      <c r="Q53" s="5">
        <v>4.4096732459999994E-4</v>
      </c>
      <c r="R53" s="5">
        <v>1.8983855879999999E-4</v>
      </c>
      <c r="S53" s="5">
        <v>5.8445913239999992E-3</v>
      </c>
      <c r="T53" s="5">
        <v>2.658224646E-4</v>
      </c>
      <c r="U53" s="5">
        <v>5.7609436499999994E-5</v>
      </c>
      <c r="V53" s="28">
        <v>0.58894899050987992</v>
      </c>
      <c r="W53" s="28">
        <v>1.4507824979339998</v>
      </c>
      <c r="X53" s="28">
        <v>6.6496650376463989E-2</v>
      </c>
      <c r="Y53" s="28">
        <v>27.2802144639024</v>
      </c>
      <c r="Z53" s="28">
        <v>0.14208742377799199</v>
      </c>
      <c r="AA53" s="28">
        <v>2.6608646530619996E-2</v>
      </c>
      <c r="AB53" s="14">
        <v>78</v>
      </c>
      <c r="AC53" s="5">
        <v>3.8890592503225809E-4</v>
      </c>
      <c r="AD53" s="14"/>
      <c r="AE53" s="1">
        <v>5.2061399567741851E-5</v>
      </c>
      <c r="AF53" s="14">
        <v>0.17128200457787068</v>
      </c>
      <c r="AG53" s="14">
        <v>1</v>
      </c>
      <c r="AH53" s="1">
        <v>5.2061399567741851E-5</v>
      </c>
      <c r="AI53" s="14">
        <v>0.12875437644887994</v>
      </c>
      <c r="AJ53" s="14">
        <v>0.15835568546239762</v>
      </c>
      <c r="AK53" s="14">
        <v>-4.3847649835360106E-3</v>
      </c>
      <c r="AL53" s="14">
        <v>27.269856902878487</v>
      </c>
      <c r="AM53" s="14">
        <v>-3.3560005599785732E-2</v>
      </c>
      <c r="AN53" s="14">
        <v>-7.0297350342120044E-3</v>
      </c>
      <c r="AO53" s="14">
        <v>1.3412947698935906</v>
      </c>
      <c r="AP53" s="14">
        <v>78</v>
      </c>
      <c r="AQ53" s="14"/>
    </row>
    <row r="54" spans="1:43" s="32" customFormat="1" ht="17" customHeight="1" x14ac:dyDescent="0.2">
      <c r="A54" t="s">
        <v>319</v>
      </c>
      <c r="B54" s="5">
        <v>4.1908099999999999E-5</v>
      </c>
      <c r="C54" s="5">
        <v>5.6657699999999996E-6</v>
      </c>
      <c r="D54" s="5">
        <v>4.0300500000000001E-4</v>
      </c>
      <c r="E54" s="5">
        <v>1.75902E-5</v>
      </c>
      <c r="F54" s="5">
        <v>1.5305200000000001E-4</v>
      </c>
      <c r="G54" s="5">
        <v>1.0339800000000001E-5</v>
      </c>
      <c r="H54" s="5">
        <v>4.3359699999999998E-3</v>
      </c>
      <c r="I54" s="5">
        <v>4.0595800000000002E-5</v>
      </c>
      <c r="J54" s="5">
        <v>2.3179599999999999E-4</v>
      </c>
      <c r="K54" s="5">
        <v>8.6520999999999997E-6</v>
      </c>
      <c r="L54" s="5">
        <v>4.1485200000000001E-5</v>
      </c>
      <c r="M54" s="5">
        <v>1.1819799999999999E-6</v>
      </c>
      <c r="N54" s="13">
        <v>52.47</v>
      </c>
      <c r="O54" s="5">
        <v>1.0493999999999999</v>
      </c>
      <c r="P54" s="5">
        <v>4.3978360139999994E-5</v>
      </c>
      <c r="Q54" s="5">
        <v>4.2291344699999997E-4</v>
      </c>
      <c r="R54" s="5">
        <v>1.6061276880000001E-4</v>
      </c>
      <c r="S54" s="5">
        <v>4.5501669179999994E-3</v>
      </c>
      <c r="T54" s="5">
        <v>2.4324672239999995E-4</v>
      </c>
      <c r="U54" s="5">
        <v>4.3534568879999999E-5</v>
      </c>
      <c r="V54" s="28">
        <v>0.62246970942155988</v>
      </c>
      <c r="W54" s="28">
        <v>1.3913852406299998</v>
      </c>
      <c r="X54" s="28">
        <v>5.6259440655263997E-2</v>
      </c>
      <c r="Y54" s="28">
        <v>21.238359106456798</v>
      </c>
      <c r="Z54" s="28">
        <v>0.13002023805724797</v>
      </c>
      <c r="AA54" s="28">
        <v>2.0107746674294401E-2</v>
      </c>
      <c r="AB54" s="14">
        <v>79</v>
      </c>
      <c r="AC54" s="5">
        <v>3.8915292387096777E-4</v>
      </c>
      <c r="AD54" s="14"/>
      <c r="AE54" s="1">
        <v>3.3760523129032201E-5</v>
      </c>
      <c r="AF54" s="14">
        <v>0.11107212109451595</v>
      </c>
      <c r="AG54" s="14">
        <v>1</v>
      </c>
      <c r="AH54" s="1">
        <v>3.3760523129032201E-5</v>
      </c>
      <c r="AI54" s="14">
        <v>0.16227509536055992</v>
      </c>
      <c r="AJ54" s="14">
        <v>0.10268972455707095</v>
      </c>
      <c r="AK54" s="14">
        <v>-1.4621974704736003E-2</v>
      </c>
      <c r="AL54" s="14">
        <v>21.228001545432889</v>
      </c>
      <c r="AM54" s="14">
        <v>-4.562719132052976E-2</v>
      </c>
      <c r="AN54" s="14">
        <v>-1.3530634890537602E-2</v>
      </c>
      <c r="AO54" s="14">
        <v>1.2863801078533932</v>
      </c>
      <c r="AP54" s="14">
        <v>79</v>
      </c>
      <c r="AQ54" s="14"/>
    </row>
    <row r="55" spans="1:43" s="32" customFormat="1" ht="17" customHeight="1" x14ac:dyDescent="0.2">
      <c r="A55" t="s">
        <v>320</v>
      </c>
      <c r="B55" s="5">
        <v>5.2231100000000002E-5</v>
      </c>
      <c r="C55" s="5">
        <v>3.7868899999999998E-6</v>
      </c>
      <c r="D55" s="5">
        <v>3.8785000000000002E-4</v>
      </c>
      <c r="E55" s="5">
        <v>1.1960000000000001E-5</v>
      </c>
      <c r="F55" s="5">
        <v>1.3412299999999999E-4</v>
      </c>
      <c r="G55" s="5">
        <v>6.2049200000000002E-6</v>
      </c>
      <c r="H55" s="5">
        <v>4.7215599999999996E-3</v>
      </c>
      <c r="I55" s="5">
        <v>5.6029000000000002E-5</v>
      </c>
      <c r="J55" s="5">
        <v>2.2957500000000001E-4</v>
      </c>
      <c r="K55" s="5">
        <v>9.8520100000000006E-6</v>
      </c>
      <c r="L55" s="5">
        <v>4.9958299999999999E-5</v>
      </c>
      <c r="M55" s="5">
        <v>4.6789100000000001E-6</v>
      </c>
      <c r="N55" s="13">
        <v>52.47</v>
      </c>
      <c r="O55" s="5">
        <v>1.0493999999999999</v>
      </c>
      <c r="P55" s="5">
        <v>5.4811316339999999E-5</v>
      </c>
      <c r="Q55" s="5">
        <v>4.0700978999999999E-4</v>
      </c>
      <c r="R55" s="5">
        <v>1.4074867619999997E-4</v>
      </c>
      <c r="S55" s="5">
        <v>4.9548050639999994E-3</v>
      </c>
      <c r="T55" s="5">
        <v>2.4091600499999999E-4</v>
      </c>
      <c r="U55" s="5">
        <v>5.2426240019999992E-5</v>
      </c>
      <c r="V55" s="28">
        <v>0.77579937147636002</v>
      </c>
      <c r="W55" s="28">
        <v>1.3390622091</v>
      </c>
      <c r="X55" s="28">
        <v>4.9301446299335985E-2</v>
      </c>
      <c r="Y55" s="28">
        <v>23.127048116726399</v>
      </c>
      <c r="Z55" s="28">
        <v>0.1287744229926</v>
      </c>
      <c r="AA55" s="28">
        <v>2.4214631740437597E-2</v>
      </c>
      <c r="AB55" s="14">
        <v>80</v>
      </c>
      <c r="AC55" s="5">
        <v>3.8939992270967745E-4</v>
      </c>
      <c r="AD55" s="14"/>
      <c r="AE55" s="1">
        <v>1.760986729032254E-5</v>
      </c>
      <c r="AF55" s="14">
        <v>5.793646338516116E-2</v>
      </c>
      <c r="AG55" s="14">
        <v>1</v>
      </c>
      <c r="AH55" s="1">
        <v>1.760986729032254E-5</v>
      </c>
      <c r="AI55" s="14">
        <v>0.31560475741535998</v>
      </c>
      <c r="AJ55" s="14">
        <v>5.3564111391825889E-2</v>
      </c>
      <c r="AK55" s="14">
        <v>-2.1579969060664016E-2</v>
      </c>
      <c r="AL55" s="14">
        <v>23.116690555702487</v>
      </c>
      <c r="AM55" s="14">
        <v>-4.6873006385177739E-2</v>
      </c>
      <c r="AN55" s="14">
        <v>-9.4237498243944055E-3</v>
      </c>
      <c r="AO55" s="14">
        <v>1.2380057935532776</v>
      </c>
      <c r="AP55" s="14">
        <v>80</v>
      </c>
      <c r="AQ55" s="14"/>
    </row>
    <row r="56" spans="1:43" s="32" customFormat="1" ht="17" customHeight="1" x14ac:dyDescent="0.2">
      <c r="A56" t="s">
        <v>321</v>
      </c>
      <c r="B56" s="5">
        <v>1.9003299999999999E-4</v>
      </c>
      <c r="C56" s="5">
        <v>5.0123500000000002E-5</v>
      </c>
      <c r="D56" s="5">
        <v>4.1895799999999998E-4</v>
      </c>
      <c r="E56" s="5">
        <v>1.6906300000000001E-5</v>
      </c>
      <c r="F56" s="5">
        <v>1.4341899999999999E-4</v>
      </c>
      <c r="G56" s="5">
        <v>1.17618E-5</v>
      </c>
      <c r="H56" s="5">
        <v>4.8807099999999999E-3</v>
      </c>
      <c r="I56" s="5">
        <v>6.3658399999999993E-5</v>
      </c>
      <c r="J56" s="5">
        <v>2.2566700000000001E-4</v>
      </c>
      <c r="K56" s="5">
        <v>8.5635899999999998E-6</v>
      </c>
      <c r="L56" s="5">
        <v>4.5094800000000001E-5</v>
      </c>
      <c r="M56" s="5">
        <v>7.3321999999999999E-6</v>
      </c>
      <c r="N56" s="13">
        <v>52.47</v>
      </c>
      <c r="O56" s="5">
        <v>1.0493999999999999</v>
      </c>
      <c r="P56" s="5">
        <v>1.9942063019999997E-4</v>
      </c>
      <c r="Q56" s="5">
        <v>4.3965452519999996E-4</v>
      </c>
      <c r="R56" s="5">
        <v>1.5050389859999998E-4</v>
      </c>
      <c r="S56" s="5">
        <v>5.1218170739999996E-3</v>
      </c>
      <c r="T56" s="5">
        <v>2.3681494979999997E-4</v>
      </c>
      <c r="U56" s="5">
        <v>4.7322483119999998E-5</v>
      </c>
      <c r="V56" s="28">
        <v>2.8225995998507996</v>
      </c>
      <c r="W56" s="28">
        <v>1.4464633879079998</v>
      </c>
      <c r="X56" s="28">
        <v>5.2718505601607991E-2</v>
      </c>
      <c r="Y56" s="28">
        <v>23.906593374602402</v>
      </c>
      <c r="Z56" s="28">
        <v>0.12658232696709598</v>
      </c>
      <c r="AA56" s="28">
        <v>2.1857308503465598E-2</v>
      </c>
      <c r="AB56" s="14">
        <v>81</v>
      </c>
      <c r="AC56" s="5">
        <v>3.8964692154838714E-4</v>
      </c>
      <c r="AD56" s="14"/>
      <c r="AE56" s="1">
        <v>5.0007603651612824E-5</v>
      </c>
      <c r="AF56" s="14">
        <v>0.1645250160138062</v>
      </c>
      <c r="AG56" s="14">
        <v>1</v>
      </c>
      <c r="AH56" s="1">
        <v>5.0007603651612824E-5</v>
      </c>
      <c r="AI56" s="14">
        <v>2.3624049857897993</v>
      </c>
      <c r="AJ56" s="14">
        <v>0.15210863365820443</v>
      </c>
      <c r="AK56" s="14">
        <v>-1.816290975839201E-2</v>
      </c>
      <c r="AL56" s="14">
        <v>23.896235813578489</v>
      </c>
      <c r="AM56" s="14">
        <v>-4.9065102410681745E-2</v>
      </c>
      <c r="AN56" s="14">
        <v>-1.1781073061366403E-2</v>
      </c>
      <c r="AO56" s="14">
        <v>1.3373016146847854</v>
      </c>
      <c r="AP56" s="14">
        <v>81</v>
      </c>
      <c r="AQ56" s="14"/>
    </row>
    <row r="57" spans="1:43" s="71" customFormat="1" ht="17" customHeight="1" x14ac:dyDescent="0.2">
      <c r="A57" s="83" t="s">
        <v>322</v>
      </c>
      <c r="B57" s="58">
        <v>5.8496199999999998E-3</v>
      </c>
      <c r="C57" s="58">
        <v>5.78915E-5</v>
      </c>
      <c r="D57" s="58">
        <v>3.2441800000000002E-3</v>
      </c>
      <c r="E57" s="58">
        <v>6.1692800000000007E-5</v>
      </c>
      <c r="F57" s="58">
        <v>3.9671699999999999E-4</v>
      </c>
      <c r="G57" s="58">
        <v>6.8078299999999998E-6</v>
      </c>
      <c r="H57" s="58">
        <v>7.28249E-3</v>
      </c>
      <c r="I57" s="58">
        <v>1.6028200000000001E-4</v>
      </c>
      <c r="J57" s="58">
        <v>1.00931E-3</v>
      </c>
      <c r="K57" s="58">
        <v>2.00024E-5</v>
      </c>
      <c r="L57" s="58">
        <v>2.7632500000000001E-4</v>
      </c>
      <c r="M57" s="58">
        <v>1.1140200000000001E-5</v>
      </c>
      <c r="N57" s="84">
        <v>35.01</v>
      </c>
      <c r="O57" s="58">
        <v>0.70019999999999993</v>
      </c>
      <c r="P57" s="58">
        <v>4.0959039239999995E-3</v>
      </c>
      <c r="Q57" s="58">
        <v>2.2715748359999999E-3</v>
      </c>
      <c r="R57" s="58">
        <v>2.7778124339999997E-4</v>
      </c>
      <c r="S57" s="58">
        <v>5.0991994979999993E-3</v>
      </c>
      <c r="T57" s="58">
        <v>7.0671886199999998E-4</v>
      </c>
      <c r="U57" s="58">
        <v>1.9348276499999998E-4</v>
      </c>
      <c r="V57" s="85">
        <v>57.97342414029599</v>
      </c>
      <c r="W57" s="85">
        <v>7.4734812104399992</v>
      </c>
      <c r="X57" s="85">
        <v>9.7301213938151984E-2</v>
      </c>
      <c r="Y57" s="85">
        <v>23.8010235768648</v>
      </c>
      <c r="Z57" s="85">
        <v>0.37775536611624</v>
      </c>
      <c r="AA57" s="85">
        <v>8.9365819498199994E-2</v>
      </c>
      <c r="AB57" s="85">
        <v>82</v>
      </c>
      <c r="AC57" s="58">
        <v>3.8989392038709682E-4</v>
      </c>
      <c r="AD57" s="85"/>
      <c r="AE57" s="82">
        <v>1.8816809156129029E-3</v>
      </c>
      <c r="AF57" s="85">
        <v>6.1907302123664509</v>
      </c>
      <c r="AG57" s="14">
        <v>1</v>
      </c>
      <c r="AH57" s="1">
        <v>1.8816809156129029E-3</v>
      </c>
      <c r="AI57" s="14">
        <v>57.513229526234994</v>
      </c>
      <c r="AJ57" s="14">
        <v>5.7235278668540372</v>
      </c>
      <c r="AK57" s="14">
        <v>2.6419798578151982E-2</v>
      </c>
      <c r="AL57" s="14">
        <v>23.790666015840888</v>
      </c>
      <c r="AM57" s="14">
        <v>0.20210793673846225</v>
      </c>
      <c r="AN57" s="14">
        <v>5.5727437933367992E-2</v>
      </c>
      <c r="AO57" s="14">
        <v>6.9094721467457481</v>
      </c>
      <c r="AP57" s="85">
        <v>82</v>
      </c>
      <c r="AQ57" s="85"/>
    </row>
    <row r="58" spans="1:43" s="71" customFormat="1" ht="17" customHeight="1" x14ac:dyDescent="0.2">
      <c r="A58" s="83" t="s">
        <v>323</v>
      </c>
      <c r="B58" s="58">
        <v>4.4295000000000003E-3</v>
      </c>
      <c r="C58" s="58">
        <v>6.5078100000000002E-4</v>
      </c>
      <c r="D58" s="58">
        <v>1.20006E-2</v>
      </c>
      <c r="E58" s="58">
        <v>2.26947E-3</v>
      </c>
      <c r="F58" s="58">
        <v>2.9113699999999999E-3</v>
      </c>
      <c r="G58" s="58">
        <v>2.4695400000000002E-4</v>
      </c>
      <c r="H58" s="58">
        <v>3.1215E-2</v>
      </c>
      <c r="I58" s="58">
        <v>2.6278400000000001E-4</v>
      </c>
      <c r="J58" s="58">
        <v>1.4920300000000001E-3</v>
      </c>
      <c r="K58" s="58">
        <v>6.6843799999999999E-5</v>
      </c>
      <c r="L58" s="58">
        <v>1.17362E-3</v>
      </c>
      <c r="M58" s="58">
        <v>3.1699200000000003E-5</v>
      </c>
      <c r="N58" s="84">
        <v>35.01</v>
      </c>
      <c r="O58" s="58">
        <v>0.70019999999999993</v>
      </c>
      <c r="P58" s="58">
        <v>3.1015358999999998E-3</v>
      </c>
      <c r="Q58" s="58">
        <v>8.4028201199999996E-3</v>
      </c>
      <c r="R58" s="58">
        <v>2.0385412739999998E-3</v>
      </c>
      <c r="S58" s="58">
        <v>2.1856742999999998E-2</v>
      </c>
      <c r="T58" s="58">
        <v>1.0447194060000001E-3</v>
      </c>
      <c r="U58" s="58">
        <v>8.2176872399999988E-4</v>
      </c>
      <c r="V58" s="85">
        <v>43.899139128599998</v>
      </c>
      <c r="W58" s="85">
        <v>27.645278194799999</v>
      </c>
      <c r="X58" s="85">
        <v>0.71406023745671987</v>
      </c>
      <c r="Y58" s="85">
        <v>102.01853362679999</v>
      </c>
      <c r="Z58" s="85">
        <v>0.55842341689511998</v>
      </c>
      <c r="AA58" s="85">
        <v>0.37955853824111996</v>
      </c>
      <c r="AB58" s="85">
        <v>83</v>
      </c>
      <c r="AC58" s="58">
        <v>3.901409192258065E-4</v>
      </c>
      <c r="AD58" s="85"/>
      <c r="AE58" s="82">
        <v>8.0126792007741924E-3</v>
      </c>
      <c r="AF58" s="85">
        <v>26.361714570547093</v>
      </c>
      <c r="AG58" s="14">
        <v>1</v>
      </c>
      <c r="AH58" s="1">
        <v>8.0126792007741924E-3</v>
      </c>
      <c r="AI58" s="14">
        <v>43.438944514538996</v>
      </c>
      <c r="AJ58" s="14">
        <v>24.372247341869333</v>
      </c>
      <c r="AK58" s="14">
        <v>0.64317882209671984</v>
      </c>
      <c r="AL58" s="14">
        <v>102.00817606577608</v>
      </c>
      <c r="AM58" s="14">
        <v>0.38277598751734226</v>
      </c>
      <c r="AN58" s="14">
        <v>0.34592015667628795</v>
      </c>
      <c r="AO58" s="14">
        <v>25.558942920626176</v>
      </c>
      <c r="AP58" s="85">
        <v>83</v>
      </c>
      <c r="AQ58" s="85"/>
    </row>
    <row r="59" spans="1:43" s="34" customFormat="1" ht="17" customHeight="1" x14ac:dyDescent="0.2">
      <c r="A59" t="s">
        <v>324</v>
      </c>
      <c r="B59" s="5">
        <v>1.3885500000000001E-4</v>
      </c>
      <c r="C59" s="5">
        <v>1.26852E-5</v>
      </c>
      <c r="D59" s="5">
        <v>9.22849E-4</v>
      </c>
      <c r="E59" s="5">
        <v>2.0962799999999999E-5</v>
      </c>
      <c r="F59" s="5">
        <v>2.4049299999999999E-4</v>
      </c>
      <c r="G59" s="5">
        <v>1.46149E-5</v>
      </c>
      <c r="H59" s="5">
        <v>7.1487E-3</v>
      </c>
      <c r="I59" s="5">
        <v>1.1560100000000001E-4</v>
      </c>
      <c r="J59" s="5">
        <v>5.0182700000000005E-4</v>
      </c>
      <c r="K59" s="5">
        <v>3.4679499999999999E-5</v>
      </c>
      <c r="L59" s="5">
        <v>8.7859E-5</v>
      </c>
      <c r="M59" s="5">
        <v>1.46345E-5</v>
      </c>
      <c r="N59" s="13">
        <v>35.01</v>
      </c>
      <c r="O59" s="5">
        <v>0.70019999999999993</v>
      </c>
      <c r="P59" s="5">
        <v>9.7226270999999995E-5</v>
      </c>
      <c r="Q59" s="5">
        <v>6.4617886979999989E-4</v>
      </c>
      <c r="R59" s="5">
        <v>1.6839319859999997E-4</v>
      </c>
      <c r="S59" s="5">
        <v>5.0055197399999996E-3</v>
      </c>
      <c r="T59" s="5">
        <v>3.5137926540000002E-4</v>
      </c>
      <c r="U59" s="5">
        <v>6.1518871799999992E-5</v>
      </c>
      <c r="V59" s="28">
        <v>1.3761406397339999</v>
      </c>
      <c r="W59" s="28">
        <v>2.1259284816419997</v>
      </c>
      <c r="X59" s="28">
        <v>5.8984769605607987E-2</v>
      </c>
      <c r="Y59" s="28">
        <v>23.363763938424</v>
      </c>
      <c r="Z59" s="28">
        <v>0.18781924494160801</v>
      </c>
      <c r="AA59" s="28">
        <v>2.8414336506983995E-2</v>
      </c>
      <c r="AB59" s="14">
        <v>84</v>
      </c>
      <c r="AC59" s="5">
        <v>3.9038791806451613E-4</v>
      </c>
      <c r="AD59" s="14"/>
      <c r="AE59" s="1">
        <v>2.5579095173548376E-4</v>
      </c>
      <c r="AF59" s="14">
        <v>0.84155223120974154</v>
      </c>
      <c r="AG59" s="14">
        <v>1</v>
      </c>
      <c r="AH59" s="1">
        <v>2.5579095173548376E-4</v>
      </c>
      <c r="AI59" s="14">
        <v>0.91594602567299999</v>
      </c>
      <c r="AJ59" s="14">
        <v>0.77804192421768448</v>
      </c>
      <c r="AK59" s="14">
        <v>-1.1896645754392017E-2</v>
      </c>
      <c r="AL59" s="14">
        <v>23.353406377400091</v>
      </c>
      <c r="AM59" s="14">
        <v>1.2171815563830275E-2</v>
      </c>
      <c r="AN59" s="14">
        <v>-5.224045057848006E-3</v>
      </c>
      <c r="AO59" s="14">
        <v>1.965488801839653</v>
      </c>
      <c r="AP59" s="14">
        <v>84</v>
      </c>
      <c r="AQ59" s="14"/>
    </row>
    <row r="60" spans="1:43" s="34" customFormat="1" ht="17" customHeight="1" x14ac:dyDescent="0.2">
      <c r="A60" t="s">
        <v>325</v>
      </c>
      <c r="B60" s="5">
        <v>1.9739099999999999E-4</v>
      </c>
      <c r="C60" s="5">
        <v>1.9128100000000001E-5</v>
      </c>
      <c r="D60" s="5">
        <v>1.0085300000000001E-3</v>
      </c>
      <c r="E60" s="5">
        <v>3.3376200000000001E-5</v>
      </c>
      <c r="F60" s="5">
        <v>2.3809300000000001E-4</v>
      </c>
      <c r="G60" s="5">
        <v>1.7087499999999999E-5</v>
      </c>
      <c r="H60" s="5">
        <v>6.0705500000000001E-3</v>
      </c>
      <c r="I60" s="5">
        <v>9.2592100000000004E-5</v>
      </c>
      <c r="J60" s="5">
        <v>5.1267800000000003E-4</v>
      </c>
      <c r="K60" s="5">
        <v>2.4579500000000001E-5</v>
      </c>
      <c r="L60" s="5">
        <v>7.8226500000000001E-5</v>
      </c>
      <c r="M60" s="5">
        <v>1.02414E-5</v>
      </c>
      <c r="N60" s="13">
        <v>35.01</v>
      </c>
      <c r="O60" s="5">
        <v>0.70019999999999993</v>
      </c>
      <c r="P60" s="5">
        <v>1.3821317819999999E-4</v>
      </c>
      <c r="Q60" s="5">
        <v>7.0617270600000003E-4</v>
      </c>
      <c r="R60" s="5">
        <v>1.6671271859999999E-4</v>
      </c>
      <c r="S60" s="5">
        <v>4.2505991099999994E-3</v>
      </c>
      <c r="T60" s="5">
        <v>3.5897713559999999E-4</v>
      </c>
      <c r="U60" s="5">
        <v>5.4774195299999996E-5</v>
      </c>
      <c r="V60" s="28">
        <v>1.9562693242427998</v>
      </c>
      <c r="W60" s="28">
        <v>2.3233082027400003</v>
      </c>
      <c r="X60" s="28">
        <v>5.8396131071207995E-2</v>
      </c>
      <c r="Y60" s="28">
        <v>19.840096405836</v>
      </c>
      <c r="Z60" s="28">
        <v>0.19188045852091198</v>
      </c>
      <c r="AA60" s="28">
        <v>2.5299105325163999E-2</v>
      </c>
      <c r="AB60" s="14">
        <v>85</v>
      </c>
      <c r="AC60" s="5">
        <v>3.9063491690322582E-4</v>
      </c>
      <c r="AD60" s="14"/>
      <c r="AE60" s="1">
        <v>3.1553778909677421E-4</v>
      </c>
      <c r="AF60" s="14">
        <v>1.0381193261283872</v>
      </c>
      <c r="AG60" s="14">
        <v>1</v>
      </c>
      <c r="AH60" s="1">
        <v>3.1553778909677421E-4</v>
      </c>
      <c r="AI60" s="14">
        <v>1.4960747101817997</v>
      </c>
      <c r="AJ60" s="14">
        <v>0.95977448352482797</v>
      </c>
      <c r="AK60" s="14">
        <v>-1.2485284288792007E-2</v>
      </c>
      <c r="AL60" s="14">
        <v>19.829738844812088</v>
      </c>
      <c r="AM60" s="14">
        <v>1.6233029143134261E-2</v>
      </c>
      <c r="AN60" s="14">
        <v>-8.3392762396680038E-3</v>
      </c>
      <c r="AO60" s="14">
        <v>2.1479726600119262</v>
      </c>
      <c r="AP60" s="14">
        <v>85</v>
      </c>
      <c r="AQ60" s="14"/>
    </row>
    <row r="61" spans="1:43" s="34" customFormat="1" ht="17" customHeight="1" x14ac:dyDescent="0.2">
      <c r="A61" t="s">
        <v>326</v>
      </c>
      <c r="B61" s="5">
        <v>1.2804599999999999E-4</v>
      </c>
      <c r="C61" s="5">
        <v>1.0089600000000001E-5</v>
      </c>
      <c r="D61" s="5">
        <v>9.6493499999999999E-4</v>
      </c>
      <c r="E61" s="5">
        <v>3.2282800000000002E-5</v>
      </c>
      <c r="F61" s="5">
        <v>2.3487000000000001E-4</v>
      </c>
      <c r="G61" s="5">
        <v>1.6603500000000001E-5</v>
      </c>
      <c r="H61" s="5">
        <v>1.12973E-2</v>
      </c>
      <c r="I61" s="5">
        <v>1.4013900000000001E-4</v>
      </c>
      <c r="J61" s="5">
        <v>4.5502999999999999E-4</v>
      </c>
      <c r="K61" s="5">
        <v>2.6452400000000001E-5</v>
      </c>
      <c r="L61" s="5">
        <v>7.0696800000000004E-5</v>
      </c>
      <c r="M61" s="5">
        <v>3.0773799999999998E-6</v>
      </c>
      <c r="N61" s="13">
        <v>35.01</v>
      </c>
      <c r="O61" s="5">
        <v>0.70019999999999993</v>
      </c>
      <c r="P61" s="5">
        <v>8.9657809199999988E-5</v>
      </c>
      <c r="Q61" s="5">
        <v>6.7564748699999993E-4</v>
      </c>
      <c r="R61" s="5">
        <v>1.6445597399999999E-4</v>
      </c>
      <c r="S61" s="5">
        <v>7.9103694599999986E-3</v>
      </c>
      <c r="T61" s="5">
        <v>3.1861200599999994E-4</v>
      </c>
      <c r="U61" s="5">
        <v>4.9501899359999999E-5</v>
      </c>
      <c r="V61" s="28">
        <v>1.2690166314167999</v>
      </c>
      <c r="W61" s="28">
        <v>2.2228802322299996</v>
      </c>
      <c r="X61" s="28">
        <v>5.760563857271999E-2</v>
      </c>
      <c r="Y61" s="28">
        <v>36.922440491495998</v>
      </c>
      <c r="Z61" s="28">
        <v>0.17030448944711996</v>
      </c>
      <c r="AA61" s="28">
        <v>2.2863937276396799E-2</v>
      </c>
      <c r="AB61" s="14">
        <v>86</v>
      </c>
      <c r="AC61" s="5">
        <v>3.908819157419355E-4</v>
      </c>
      <c r="AD61" s="14"/>
      <c r="AE61" s="1">
        <v>2.8476557125806443E-4</v>
      </c>
      <c r="AF61" s="14">
        <v>0.93687872943903194</v>
      </c>
      <c r="AG61" s="14">
        <v>1</v>
      </c>
      <c r="AH61" s="1">
        <v>2.8476557125806443E-4</v>
      </c>
      <c r="AI61" s="14">
        <v>0.80882201735579984</v>
      </c>
      <c r="AJ61" s="14">
        <v>0.86617431738433726</v>
      </c>
      <c r="AK61" s="14">
        <v>-1.3275776787280006E-2</v>
      </c>
      <c r="AL61" s="14">
        <v>36.912082930472089</v>
      </c>
      <c r="AM61" s="14">
        <v>-5.3429399306577658E-3</v>
      </c>
      <c r="AN61" s="14">
        <v>-1.0774444288435202E-2</v>
      </c>
      <c r="AO61" s="14">
        <v>2.0551237927365644</v>
      </c>
      <c r="AP61" s="14">
        <v>86</v>
      </c>
      <c r="AQ61" s="14"/>
    </row>
    <row r="62" spans="1:43" s="34" customFormat="1" ht="17" customHeight="1" x14ac:dyDescent="0.2">
      <c r="A62" t="s">
        <v>327</v>
      </c>
      <c r="B62" s="5">
        <v>1.2927899999999999E-4</v>
      </c>
      <c r="C62" s="5">
        <v>9.0648600000000008E-6</v>
      </c>
      <c r="D62" s="5">
        <v>9.4066699999999996E-4</v>
      </c>
      <c r="E62" s="5">
        <v>2.419E-5</v>
      </c>
      <c r="F62" s="5">
        <v>2.23472E-4</v>
      </c>
      <c r="G62" s="5">
        <v>2.3238E-5</v>
      </c>
      <c r="H62" s="5">
        <v>4.4610600000000002E-3</v>
      </c>
      <c r="I62" s="5">
        <v>7.1597699999999994E-5</v>
      </c>
      <c r="J62" s="5">
        <v>4.6853599999999997E-4</v>
      </c>
      <c r="K62" s="5">
        <v>1.25531E-5</v>
      </c>
      <c r="L62" s="5">
        <v>8.5951800000000006E-5</v>
      </c>
      <c r="M62" s="5">
        <v>8.0697600000000008E-6</v>
      </c>
      <c r="N62" s="13">
        <v>35.01</v>
      </c>
      <c r="O62" s="5">
        <v>0.70019999999999993</v>
      </c>
      <c r="P62" s="5">
        <v>9.0521155799999986E-5</v>
      </c>
      <c r="Q62" s="5">
        <v>6.5865503339999996E-4</v>
      </c>
      <c r="R62" s="5">
        <v>1.5647509439999999E-4</v>
      </c>
      <c r="S62" s="5">
        <v>3.1236342119999997E-3</v>
      </c>
      <c r="T62" s="5">
        <v>3.2806890719999995E-4</v>
      </c>
      <c r="U62" s="5">
        <v>6.0183450360000001E-5</v>
      </c>
      <c r="V62" s="28">
        <v>1.2812364391931998</v>
      </c>
      <c r="W62" s="28">
        <v>2.166975059886</v>
      </c>
      <c r="X62" s="28">
        <v>5.4810096066431994E-2</v>
      </c>
      <c r="Y62" s="28">
        <v>14.5798750479312</v>
      </c>
      <c r="Z62" s="28">
        <v>0.17535939227654396</v>
      </c>
      <c r="AA62" s="28">
        <v>2.7797532052276801E-2</v>
      </c>
      <c r="AB62" s="14">
        <v>87</v>
      </c>
      <c r="AC62" s="5">
        <v>3.9112891458064518E-4</v>
      </c>
      <c r="AD62" s="14"/>
      <c r="AE62" s="1">
        <v>2.6752611881935477E-4</v>
      </c>
      <c r="AF62" s="14">
        <v>0.88016093091567715</v>
      </c>
      <c r="AG62" s="14">
        <v>1</v>
      </c>
      <c r="AH62" s="1">
        <v>2.6752611881935477E-4</v>
      </c>
      <c r="AI62" s="14">
        <v>0.82104182513219981</v>
      </c>
      <c r="AJ62" s="14">
        <v>0.81373690059195813</v>
      </c>
      <c r="AK62" s="14">
        <v>-1.6071319293568007E-2</v>
      </c>
      <c r="AL62" s="14">
        <v>14.569517486907289</v>
      </c>
      <c r="AM62" s="14">
        <v>-2.8803710123375851E-4</v>
      </c>
      <c r="AN62" s="14">
        <v>-5.8408495125552018E-3</v>
      </c>
      <c r="AO62" s="14">
        <v>2.0034376748093146</v>
      </c>
      <c r="AP62" s="14">
        <v>87</v>
      </c>
      <c r="AQ62" s="14"/>
    </row>
    <row r="63" spans="1:43" s="34" customFormat="1" ht="17" customHeight="1" x14ac:dyDescent="0.2">
      <c r="A63" t="s">
        <v>328</v>
      </c>
      <c r="B63" s="5">
        <v>1.4550399999999999E-4</v>
      </c>
      <c r="C63" s="5">
        <v>1.40743E-5</v>
      </c>
      <c r="D63" s="5">
        <v>9.8408000000000002E-4</v>
      </c>
      <c r="E63" s="5">
        <v>3.72854E-5</v>
      </c>
      <c r="F63" s="5">
        <v>2.31501E-4</v>
      </c>
      <c r="G63" s="5">
        <v>1.5769799999999999E-5</v>
      </c>
      <c r="H63" s="5">
        <v>6.1140600000000002E-3</v>
      </c>
      <c r="I63" s="5">
        <v>7.44127E-5</v>
      </c>
      <c r="J63" s="5">
        <v>4.8562399999999998E-4</v>
      </c>
      <c r="K63" s="5">
        <v>2.02558E-5</v>
      </c>
      <c r="L63" s="5">
        <v>8.6121900000000006E-5</v>
      </c>
      <c r="M63" s="5">
        <v>5.67712E-6</v>
      </c>
      <c r="N63" s="13">
        <v>35.01</v>
      </c>
      <c r="O63" s="5">
        <v>0.70019999999999993</v>
      </c>
      <c r="P63" s="5">
        <v>1.0188190079999999E-4</v>
      </c>
      <c r="Q63" s="5">
        <v>6.8905281599999999E-4</v>
      </c>
      <c r="R63" s="5">
        <v>1.620970002E-4</v>
      </c>
      <c r="S63" s="5">
        <v>4.2810648119999996E-3</v>
      </c>
      <c r="T63" s="5">
        <v>3.4003392479999998E-4</v>
      </c>
      <c r="U63" s="5">
        <v>6.0302554380000002E-5</v>
      </c>
      <c r="V63" s="28">
        <v>1.4420364239232</v>
      </c>
      <c r="W63" s="28">
        <v>2.26698376464</v>
      </c>
      <c r="X63" s="28">
        <v>5.6779337230055994E-2</v>
      </c>
      <c r="Y63" s="28">
        <v>19.982298116491201</v>
      </c>
      <c r="Z63" s="28">
        <v>0.18175493348409599</v>
      </c>
      <c r="AA63" s="28">
        <v>2.7852543817034399E-2</v>
      </c>
      <c r="AB63" s="14">
        <v>88</v>
      </c>
      <c r="AC63" s="5">
        <v>3.9137591341935487E-4</v>
      </c>
      <c r="AD63" s="14"/>
      <c r="AE63" s="1">
        <v>2.9767690258064513E-4</v>
      </c>
      <c r="AF63" s="14">
        <v>0.97935700949032245</v>
      </c>
      <c r="AG63" s="14">
        <v>1</v>
      </c>
      <c r="AH63" s="1">
        <v>2.9767690258064513E-4</v>
      </c>
      <c r="AI63" s="14">
        <v>0.98184180986219993</v>
      </c>
      <c r="AJ63" s="14">
        <v>0.90544684441578971</v>
      </c>
      <c r="AK63" s="14">
        <v>-1.4102078129944006E-2</v>
      </c>
      <c r="AL63" s="14">
        <v>19.971940555467288</v>
      </c>
      <c r="AM63" s="14">
        <v>6.107504106318256E-3</v>
      </c>
      <c r="AN63" s="14">
        <v>-5.785837747797601E-3</v>
      </c>
      <c r="AO63" s="14">
        <v>2.0958989174982761</v>
      </c>
      <c r="AP63" s="14">
        <v>88</v>
      </c>
      <c r="AQ63" s="14"/>
    </row>
    <row r="64" spans="1:43" s="34" customFormat="1" ht="17" customHeight="1" x14ac:dyDescent="0.2">
      <c r="A64" t="s">
        <v>329</v>
      </c>
      <c r="B64" s="5">
        <v>9.9343000000000001E-5</v>
      </c>
      <c r="C64" s="5">
        <v>6.0325999999999996E-6</v>
      </c>
      <c r="D64" s="5">
        <v>9.0976000000000002E-4</v>
      </c>
      <c r="E64" s="5">
        <v>2.3770599999999999E-5</v>
      </c>
      <c r="F64" s="5">
        <v>2.5933400000000001E-4</v>
      </c>
      <c r="G64" s="5">
        <v>2.6642899999999999E-5</v>
      </c>
      <c r="H64" s="5">
        <v>6.5654099999999998E-3</v>
      </c>
      <c r="I64" s="5">
        <v>5.6788099999999999E-5</v>
      </c>
      <c r="J64" s="5">
        <v>4.3705399999999998E-4</v>
      </c>
      <c r="K64" s="5">
        <v>1.3817499999999999E-5</v>
      </c>
      <c r="L64" s="5">
        <v>7.3583499999999998E-5</v>
      </c>
      <c r="M64" s="5">
        <v>9.5598299999999999E-6</v>
      </c>
      <c r="N64" s="13">
        <v>35.01</v>
      </c>
      <c r="O64" s="5">
        <v>0.70019999999999993</v>
      </c>
      <c r="P64" s="5">
        <v>6.95599686E-5</v>
      </c>
      <c r="Q64" s="5">
        <v>6.3701395199999996E-4</v>
      </c>
      <c r="R64" s="5">
        <v>1.8158566679999998E-4</v>
      </c>
      <c r="S64" s="5">
        <v>4.5971000819999995E-3</v>
      </c>
      <c r="T64" s="5">
        <v>3.0602521079999993E-4</v>
      </c>
      <c r="U64" s="5">
        <v>5.1523166699999996E-5</v>
      </c>
      <c r="V64" s="28">
        <v>0.98455179556439998</v>
      </c>
      <c r="W64" s="28">
        <v>2.0957759020799998</v>
      </c>
      <c r="X64" s="28">
        <v>6.360582736670399E-2</v>
      </c>
      <c r="Y64" s="28">
        <v>21.457424342743199</v>
      </c>
      <c r="Z64" s="28">
        <v>0.16357659567681596</v>
      </c>
      <c r="AA64" s="28">
        <v>2.3797520235395997E-2</v>
      </c>
      <c r="AB64" s="14">
        <v>89</v>
      </c>
      <c r="AC64" s="5">
        <v>3.9162291225806455E-4</v>
      </c>
      <c r="AD64" s="14"/>
      <c r="AE64" s="1">
        <v>2.4539103974193541E-4</v>
      </c>
      <c r="AF64" s="14">
        <v>0.80733652075096751</v>
      </c>
      <c r="AG64" s="14">
        <v>1</v>
      </c>
      <c r="AH64" s="1">
        <v>2.4539103974193541E-4</v>
      </c>
      <c r="AI64" s="14">
        <v>0.52435718150340005</v>
      </c>
      <c r="AJ64" s="14">
        <v>0.74640840675252207</v>
      </c>
      <c r="AK64" s="14">
        <v>-7.2755879932960106E-3</v>
      </c>
      <c r="AL64" s="14">
        <v>21.44706678171929</v>
      </c>
      <c r="AM64" s="14">
        <v>-1.2070833700961771E-2</v>
      </c>
      <c r="AN64" s="14">
        <v>-9.8408613294360039E-3</v>
      </c>
      <c r="AO64" s="14">
        <v>1.9376117787001372</v>
      </c>
      <c r="AP64" s="14">
        <v>89</v>
      </c>
      <c r="AQ64" s="14"/>
    </row>
    <row r="65" spans="1:43" s="34" customFormat="1" ht="17" customHeight="1" x14ac:dyDescent="0.2">
      <c r="A65" t="s">
        <v>330</v>
      </c>
      <c r="B65" s="5">
        <v>1.23657E-4</v>
      </c>
      <c r="C65" s="5">
        <v>1.0098000000000001E-5</v>
      </c>
      <c r="D65" s="5">
        <v>9.3075999999999999E-4</v>
      </c>
      <c r="E65" s="5">
        <v>2.16435E-5</v>
      </c>
      <c r="F65" s="5">
        <v>2.32585E-4</v>
      </c>
      <c r="G65" s="5">
        <v>9.8051500000000005E-6</v>
      </c>
      <c r="H65" s="5">
        <v>1.9561499999999999E-2</v>
      </c>
      <c r="I65" s="5">
        <v>1.5047300000000001E-4</v>
      </c>
      <c r="J65" s="5">
        <v>4.6725100000000002E-4</v>
      </c>
      <c r="K65" s="5">
        <v>9.9884400000000002E-6</v>
      </c>
      <c r="L65" s="5">
        <v>7.6815899999999998E-5</v>
      </c>
      <c r="M65" s="5">
        <v>1.15006E-5</v>
      </c>
      <c r="N65" s="13">
        <v>35.01</v>
      </c>
      <c r="O65" s="5">
        <v>0.70019999999999993</v>
      </c>
      <c r="P65" s="5">
        <v>8.6584631399999989E-5</v>
      </c>
      <c r="Q65" s="5">
        <v>6.5171815199999996E-4</v>
      </c>
      <c r="R65" s="5">
        <v>1.6285601699999997E-4</v>
      </c>
      <c r="S65" s="5">
        <v>1.3696962299999999E-2</v>
      </c>
      <c r="T65" s="5">
        <v>3.2716915019999999E-4</v>
      </c>
      <c r="U65" s="5">
        <v>5.3786493179999995E-5</v>
      </c>
      <c r="V65" s="28">
        <v>1.2255188728355999</v>
      </c>
      <c r="W65" s="28">
        <v>2.1441527200799997</v>
      </c>
      <c r="X65" s="28">
        <v>5.7045205634759989E-2</v>
      </c>
      <c r="Y65" s="28">
        <v>63.931941231479996</v>
      </c>
      <c r="Z65" s="28">
        <v>0.174878454164904</v>
      </c>
      <c r="AA65" s="28">
        <v>2.4842905469978398E-2</v>
      </c>
      <c r="AB65" s="14">
        <v>90</v>
      </c>
      <c r="AC65" s="5">
        <v>3.9186991109677424E-4</v>
      </c>
      <c r="AD65" s="14"/>
      <c r="AE65" s="1">
        <v>2.5984824090322572E-4</v>
      </c>
      <c r="AF65" s="14">
        <v>0.8549007125716126</v>
      </c>
      <c r="AG65" s="14">
        <v>1</v>
      </c>
      <c r="AH65" s="1">
        <v>2.5984824090322572E-4</v>
      </c>
      <c r="AI65" s="14">
        <v>0.76532425877459986</v>
      </c>
      <c r="AJ65" s="14">
        <v>0.79038302170279784</v>
      </c>
      <c r="AK65" s="14">
        <v>-1.3836209725240014E-2</v>
      </c>
      <c r="AL65" s="14">
        <v>63.921583670456087</v>
      </c>
      <c r="AM65" s="14">
        <v>-7.6897521287373869E-4</v>
      </c>
      <c r="AN65" s="14">
        <v>-8.7954760948536041E-3</v>
      </c>
      <c r="AO65" s="14">
        <v>1.9823376925155425</v>
      </c>
      <c r="AP65" s="14">
        <v>90</v>
      </c>
      <c r="AQ65" s="14"/>
    </row>
    <row r="66" spans="1:43" s="34" customFormat="1" ht="17" customHeight="1" x14ac:dyDescent="0.2">
      <c r="A66" t="s">
        <v>331</v>
      </c>
      <c r="B66" s="5">
        <v>1.4656000000000001E-4</v>
      </c>
      <c r="C66" s="5">
        <v>3.2705500000000001E-5</v>
      </c>
      <c r="D66" s="5">
        <v>1.00589E-3</v>
      </c>
      <c r="E66" s="5">
        <v>3.7746800000000003E-5</v>
      </c>
      <c r="F66" s="5">
        <v>2.66271E-4</v>
      </c>
      <c r="G66" s="5">
        <v>3.4153799999999998E-5</v>
      </c>
      <c r="H66" s="5">
        <v>8.5748300000000003E-3</v>
      </c>
      <c r="I66" s="5">
        <v>5.84478E-5</v>
      </c>
      <c r="J66" s="5">
        <v>4.69994E-4</v>
      </c>
      <c r="K66" s="5">
        <v>4.5000200000000003E-5</v>
      </c>
      <c r="L66" s="5">
        <v>1.06871E-4</v>
      </c>
      <c r="M66" s="5">
        <v>1.75565E-5</v>
      </c>
      <c r="N66" s="13">
        <v>35.01</v>
      </c>
      <c r="O66" s="5">
        <v>0.70019999999999993</v>
      </c>
      <c r="P66" s="5">
        <v>1.0262131199999999E-4</v>
      </c>
      <c r="Q66" s="5">
        <v>7.0432417799999993E-4</v>
      </c>
      <c r="R66" s="5">
        <v>1.8644295419999998E-4</v>
      </c>
      <c r="S66" s="5">
        <v>6.0040959659999997E-3</v>
      </c>
      <c r="T66" s="5">
        <v>3.2908979879999996E-4</v>
      </c>
      <c r="U66" s="5">
        <v>7.4831074199999988E-5</v>
      </c>
      <c r="V66" s="28">
        <v>1.4525020500479999</v>
      </c>
      <c r="W66" s="28">
        <v>2.3172265456199996</v>
      </c>
      <c r="X66" s="28">
        <v>6.5307237997175985E-2</v>
      </c>
      <c r="Y66" s="28">
        <v>28.024718330901599</v>
      </c>
      <c r="Z66" s="28">
        <v>0.17590507925457596</v>
      </c>
      <c r="AA66" s="28">
        <v>3.4562976551495997E-2</v>
      </c>
      <c r="AB66" s="14">
        <v>91</v>
      </c>
      <c r="AC66" s="5">
        <v>3.9211690993548392E-4</v>
      </c>
      <c r="AD66" s="14"/>
      <c r="AE66" s="1">
        <v>3.1220726806451601E-4</v>
      </c>
      <c r="AF66" s="14">
        <v>1.0271619119322577</v>
      </c>
      <c r="AG66" s="14">
        <v>1</v>
      </c>
      <c r="AH66" s="1">
        <v>3.1220726806451601E-4</v>
      </c>
      <c r="AI66" s="14">
        <v>0.992307435987</v>
      </c>
      <c r="AJ66" s="14">
        <v>0.94964400402582938</v>
      </c>
      <c r="AK66" s="14">
        <v>-5.5741773628240126E-3</v>
      </c>
      <c r="AL66" s="14">
        <v>28.01436076987769</v>
      </c>
      <c r="AM66" s="14">
        <v>2.5764987679824543E-4</v>
      </c>
      <c r="AN66" s="14">
        <v>9.2459498666399231E-4</v>
      </c>
      <c r="AO66" s="14">
        <v>2.1423499737037033</v>
      </c>
      <c r="AP66" s="14">
        <v>91</v>
      </c>
      <c r="AQ66" s="14"/>
    </row>
    <row r="67" spans="1:43" s="34" customFormat="1" ht="17" customHeight="1" x14ac:dyDescent="0.2">
      <c r="A67" t="s">
        <v>332</v>
      </c>
      <c r="B67" s="5">
        <v>1.5862E-4</v>
      </c>
      <c r="C67" s="5">
        <v>1.72334E-5</v>
      </c>
      <c r="D67" s="5">
        <v>8.7945000000000005E-4</v>
      </c>
      <c r="E67" s="5">
        <v>3.3129200000000001E-5</v>
      </c>
      <c r="F67" s="5">
        <v>2.4130000000000001E-4</v>
      </c>
      <c r="G67" s="5">
        <v>8.5506400000000002E-6</v>
      </c>
      <c r="H67" s="5">
        <v>4.9997399999999997E-2</v>
      </c>
      <c r="I67" s="5">
        <v>3.1665600000000001E-4</v>
      </c>
      <c r="J67" s="5">
        <v>4.4497599999999998E-4</v>
      </c>
      <c r="K67" s="5">
        <v>7.0717700000000002E-6</v>
      </c>
      <c r="L67" s="5">
        <v>8.6600499999999999E-5</v>
      </c>
      <c r="M67" s="5">
        <v>1.70867E-5</v>
      </c>
      <c r="N67" s="13">
        <v>35.01</v>
      </c>
      <c r="O67" s="5">
        <v>0.70019999999999993</v>
      </c>
      <c r="P67" s="5">
        <v>1.1106572399999999E-4</v>
      </c>
      <c r="Q67" s="5">
        <v>6.1579088999999998E-4</v>
      </c>
      <c r="R67" s="5">
        <v>1.6895826E-4</v>
      </c>
      <c r="S67" s="5">
        <v>3.5008179479999992E-2</v>
      </c>
      <c r="T67" s="5">
        <v>3.1157219519999997E-4</v>
      </c>
      <c r="U67" s="5">
        <v>6.0637670099999993E-5</v>
      </c>
      <c r="V67" s="28">
        <v>1.5720242574959999</v>
      </c>
      <c r="W67" s="28">
        <v>2.0259520280999999</v>
      </c>
      <c r="X67" s="28">
        <v>5.9182699312799993E-2</v>
      </c>
      <c r="Y67" s="28">
        <v>163.40417854084797</v>
      </c>
      <c r="Z67" s="28">
        <v>0.16654156977830398</v>
      </c>
      <c r="AA67" s="28">
        <v>2.8007327065787995E-2</v>
      </c>
      <c r="AB67" s="14">
        <v>92</v>
      </c>
      <c r="AC67" s="5">
        <v>3.9236390877419355E-4</v>
      </c>
      <c r="AD67" s="14"/>
      <c r="AE67" s="1">
        <v>2.2342698122580643E-4</v>
      </c>
      <c r="AF67" s="14">
        <v>0.73507476823290319</v>
      </c>
      <c r="AG67" s="14">
        <v>1</v>
      </c>
      <c r="AH67" s="1">
        <v>2.2342698122580643E-4</v>
      </c>
      <c r="AI67" s="14">
        <v>1.1118296434349997</v>
      </c>
      <c r="AJ67" s="14">
        <v>0.67960010788356651</v>
      </c>
      <c r="AK67" s="14">
        <v>-1.1698716047200007E-2</v>
      </c>
      <c r="AL67" s="14">
        <v>163.39382097982406</v>
      </c>
      <c r="AM67" s="14">
        <v>-9.105859599473751E-3</v>
      </c>
      <c r="AN67" s="14">
        <v>-5.6310544990440048E-3</v>
      </c>
      <c r="AO67" s="14">
        <v>1.8730573764265697</v>
      </c>
      <c r="AP67" s="14">
        <v>92</v>
      </c>
      <c r="AQ67" s="14"/>
    </row>
    <row r="68" spans="1:43" s="34" customFormat="1" ht="17" customHeight="1" x14ac:dyDescent="0.2">
      <c r="A68" t="s">
        <v>333</v>
      </c>
      <c r="B68" s="5">
        <v>9.3900599999999993E-5</v>
      </c>
      <c r="C68" s="5">
        <v>8.0994000000000008E-6</v>
      </c>
      <c r="D68" s="5">
        <v>9.1076999999999998E-4</v>
      </c>
      <c r="E68" s="5">
        <v>1.9998000000000001E-5</v>
      </c>
      <c r="F68" s="5">
        <v>1.9719400000000001E-4</v>
      </c>
      <c r="G68" s="5">
        <v>1.46985E-5</v>
      </c>
      <c r="H68" s="5">
        <v>4.0423399999999998E-2</v>
      </c>
      <c r="I68" s="5">
        <v>4.5962299999999999E-4</v>
      </c>
      <c r="J68" s="5">
        <v>4.1127600000000002E-4</v>
      </c>
      <c r="K68" s="5">
        <v>1.6480000000000001E-5</v>
      </c>
      <c r="L68" s="5">
        <v>7.7166600000000001E-5</v>
      </c>
      <c r="M68" s="5">
        <v>1.3632799999999999E-5</v>
      </c>
      <c r="N68" s="13">
        <v>35.01</v>
      </c>
      <c r="O68" s="5">
        <v>0.70019999999999993</v>
      </c>
      <c r="P68" s="5">
        <v>6.5749200119999995E-5</v>
      </c>
      <c r="Q68" s="5">
        <v>6.3772115399999987E-4</v>
      </c>
      <c r="R68" s="5">
        <v>1.3807523879999999E-4</v>
      </c>
      <c r="S68" s="5">
        <v>2.8304464679999995E-2</v>
      </c>
      <c r="T68" s="5">
        <v>2.8797545519999997E-4</v>
      </c>
      <c r="U68" s="5">
        <v>5.4032053319999993E-5</v>
      </c>
      <c r="V68" s="28">
        <v>0.93061417849847994</v>
      </c>
      <c r="W68" s="28">
        <v>2.0981025966599995</v>
      </c>
      <c r="X68" s="28">
        <v>4.8364994646863994E-2</v>
      </c>
      <c r="Y68" s="28">
        <v>132.113919340368</v>
      </c>
      <c r="Z68" s="28">
        <v>0.15392864031350398</v>
      </c>
      <c r="AA68" s="28">
        <v>2.4956324787441597E-2</v>
      </c>
      <c r="AB68" s="14">
        <v>93</v>
      </c>
      <c r="AC68" s="5">
        <v>3.9261090761290323E-4</v>
      </c>
      <c r="AD68" s="14"/>
      <c r="AE68" s="1">
        <v>2.4511024638709664E-4</v>
      </c>
      <c r="AF68" s="14">
        <v>0.80641271061354791</v>
      </c>
      <c r="AG68" s="14">
        <v>1</v>
      </c>
      <c r="AH68" s="1">
        <v>2.4511024638709664E-4</v>
      </c>
      <c r="AI68" s="14">
        <v>0.47041956443747995</v>
      </c>
      <c r="AJ68" s="14">
        <v>0.74555431476598377</v>
      </c>
      <c r="AK68" s="14">
        <v>-2.2516420713136007E-2</v>
      </c>
      <c r="AL68" s="14">
        <v>132.10356177934409</v>
      </c>
      <c r="AM68" s="14">
        <v>-2.1718789064273748E-2</v>
      </c>
      <c r="AN68" s="14">
        <v>-8.6820567773904043E-3</v>
      </c>
      <c r="AO68" s="14">
        <v>1.9397628821741162</v>
      </c>
      <c r="AP68" s="14">
        <v>93</v>
      </c>
      <c r="AQ68" s="14"/>
    </row>
    <row r="69" spans="1:43" s="34" customFormat="1" ht="17" customHeight="1" x14ac:dyDescent="0.2">
      <c r="A69" t="s">
        <v>334</v>
      </c>
      <c r="B69" s="5">
        <v>1.18243E-4</v>
      </c>
      <c r="C69" s="5">
        <v>1.0348499999999999E-5</v>
      </c>
      <c r="D69" s="5">
        <v>9.0045800000000003E-4</v>
      </c>
      <c r="E69" s="5">
        <v>2.4199899999999998E-5</v>
      </c>
      <c r="F69" s="5">
        <v>2.3659500000000001E-4</v>
      </c>
      <c r="G69" s="5">
        <v>7.9177799999999993E-6</v>
      </c>
      <c r="H69" s="5">
        <v>3.3302400000000003E-2</v>
      </c>
      <c r="I69" s="5">
        <v>1.9746600000000001E-4</v>
      </c>
      <c r="J69" s="5">
        <v>4.0783099999999999E-4</v>
      </c>
      <c r="K69" s="5">
        <v>6.66992E-6</v>
      </c>
      <c r="L69" s="5">
        <v>7.5760399999999994E-5</v>
      </c>
      <c r="M69" s="5">
        <v>9.4350899999999998E-6</v>
      </c>
      <c r="N69" s="13">
        <v>35.01</v>
      </c>
      <c r="O69" s="5">
        <v>0.70019999999999993</v>
      </c>
      <c r="P69" s="5">
        <v>8.2793748599999987E-5</v>
      </c>
      <c r="Q69" s="5">
        <v>6.3050069159999991E-4</v>
      </c>
      <c r="R69" s="5">
        <v>1.6566381899999998E-4</v>
      </c>
      <c r="S69" s="5">
        <v>2.3318340480000001E-2</v>
      </c>
      <c r="T69" s="5">
        <v>2.8556326619999999E-4</v>
      </c>
      <c r="U69" s="5">
        <v>5.3047432079999989E-5</v>
      </c>
      <c r="V69" s="28">
        <v>1.1718627176843999</v>
      </c>
      <c r="W69" s="28">
        <v>2.0743472753639995</v>
      </c>
      <c r="X69" s="28">
        <v>5.8028722519319988E-2</v>
      </c>
      <c r="Y69" s="28">
        <v>108.84068602444802</v>
      </c>
      <c r="Z69" s="28">
        <v>0.152639277049224</v>
      </c>
      <c r="AA69" s="28">
        <v>2.4501547929110395E-2</v>
      </c>
      <c r="AB69" s="14">
        <v>94</v>
      </c>
      <c r="AC69" s="5">
        <v>3.9285790645161292E-4</v>
      </c>
      <c r="AD69" s="14"/>
      <c r="AE69" s="1">
        <v>2.3764278514838699E-4</v>
      </c>
      <c r="AF69" s="14">
        <v>0.78184476313819318</v>
      </c>
      <c r="AG69" s="14">
        <v>1</v>
      </c>
      <c r="AH69" s="1">
        <v>2.3764278514838699E-4</v>
      </c>
      <c r="AI69" s="14">
        <v>0.71166810362339983</v>
      </c>
      <c r="AJ69" s="14">
        <v>0.72284046241207089</v>
      </c>
      <c r="AK69" s="14">
        <v>-1.2852692840680011E-2</v>
      </c>
      <c r="AL69" s="14">
        <v>108.83032846342411</v>
      </c>
      <c r="AM69" s="14">
        <v>-2.3008152328553737E-2</v>
      </c>
      <c r="AN69" s="14">
        <v>-9.1368336357216078E-3</v>
      </c>
      <c r="AO69" s="14">
        <v>1.9178003286853325</v>
      </c>
      <c r="AP69" s="14">
        <v>94</v>
      </c>
      <c r="AQ69" s="14"/>
    </row>
    <row r="70" spans="1:43" s="34" customFormat="1" ht="17" customHeight="1" x14ac:dyDescent="0.2">
      <c r="A70" t="s">
        <v>335</v>
      </c>
      <c r="B70" s="5">
        <v>1.17446E-4</v>
      </c>
      <c r="C70" s="5">
        <v>9.5748099999999992E-6</v>
      </c>
      <c r="D70" s="5">
        <v>9.0193300000000005E-4</v>
      </c>
      <c r="E70" s="5">
        <v>1.9621200000000001E-5</v>
      </c>
      <c r="F70" s="5">
        <v>2.07333E-4</v>
      </c>
      <c r="G70" s="5">
        <v>9.0602699999999999E-6</v>
      </c>
      <c r="H70" s="5">
        <v>3.12611E-2</v>
      </c>
      <c r="I70" s="5">
        <v>1.8847800000000001E-4</v>
      </c>
      <c r="J70" s="5">
        <v>4.1648999999999999E-4</v>
      </c>
      <c r="K70" s="5">
        <v>1.28753E-5</v>
      </c>
      <c r="L70" s="5">
        <v>5.79842E-5</v>
      </c>
      <c r="M70" s="5">
        <v>3.46775E-6</v>
      </c>
      <c r="N70" s="13">
        <v>35.01</v>
      </c>
      <c r="O70" s="5">
        <v>0.70019999999999993</v>
      </c>
      <c r="P70" s="5">
        <v>8.2235689199999996E-5</v>
      </c>
      <c r="Q70" s="5">
        <v>6.3153348659999997E-4</v>
      </c>
      <c r="R70" s="5">
        <v>1.4517456659999999E-4</v>
      </c>
      <c r="S70" s="5">
        <v>2.1889022219999998E-2</v>
      </c>
      <c r="T70" s="5">
        <v>2.9162629799999996E-4</v>
      </c>
      <c r="U70" s="5">
        <v>4.0600536839999996E-5</v>
      </c>
      <c r="V70" s="28">
        <v>1.1639639449368</v>
      </c>
      <c r="W70" s="28">
        <v>2.077745170914</v>
      </c>
      <c r="X70" s="28">
        <v>5.0851747188647996E-2</v>
      </c>
      <c r="Y70" s="28">
        <v>102.169200114072</v>
      </c>
      <c r="Z70" s="28">
        <v>0.15588008880695997</v>
      </c>
      <c r="AA70" s="28">
        <v>1.8752575955659198E-2</v>
      </c>
      <c r="AB70" s="14">
        <v>95</v>
      </c>
      <c r="AC70" s="5">
        <v>3.931049052903226E-4</v>
      </c>
      <c r="AD70" s="14"/>
      <c r="AE70" s="1">
        <v>2.3842858130967737E-4</v>
      </c>
      <c r="AF70" s="14">
        <v>0.78443003250883858</v>
      </c>
      <c r="AG70" s="14">
        <v>1</v>
      </c>
      <c r="AH70" s="1">
        <v>2.3842858130967737E-4</v>
      </c>
      <c r="AI70" s="14">
        <v>0.70376933087579996</v>
      </c>
      <c r="AJ70" s="14">
        <v>0.72523062654111903</v>
      </c>
      <c r="AK70" s="14">
        <v>-2.0029668171352006E-2</v>
      </c>
      <c r="AL70" s="14">
        <v>102.15884255304809</v>
      </c>
      <c r="AM70" s="14">
        <v>-1.9767340570817752E-2</v>
      </c>
      <c r="AN70" s="14">
        <v>-1.4885805609172804E-2</v>
      </c>
      <c r="AO70" s="14">
        <v>1.92094179167951</v>
      </c>
      <c r="AP70" s="14">
        <v>95</v>
      </c>
      <c r="AQ70" s="14"/>
    </row>
    <row r="71" spans="1:43" s="34" customFormat="1" ht="17" customHeight="1" x14ac:dyDescent="0.2">
      <c r="A71" t="s">
        <v>336</v>
      </c>
      <c r="B71" s="5">
        <v>1.2831100000000001E-4</v>
      </c>
      <c r="C71" s="5">
        <v>1.0568600000000001E-5</v>
      </c>
      <c r="D71" s="5">
        <v>9.6042199999999995E-4</v>
      </c>
      <c r="E71" s="5">
        <v>2.4731399999999998E-5</v>
      </c>
      <c r="F71" s="5">
        <v>2.49363E-4</v>
      </c>
      <c r="G71" s="5">
        <v>1.1852699999999999E-5</v>
      </c>
      <c r="H71" s="5">
        <v>1.22588E-2</v>
      </c>
      <c r="I71" s="5">
        <v>3.83466E-4</v>
      </c>
      <c r="J71" s="5">
        <v>4.31144E-4</v>
      </c>
      <c r="K71" s="5">
        <v>2.8883599999999999E-5</v>
      </c>
      <c r="L71" s="5">
        <v>8.42184E-5</v>
      </c>
      <c r="M71" s="5">
        <v>1.28838E-5</v>
      </c>
      <c r="N71" s="13">
        <v>35.01</v>
      </c>
      <c r="O71" s="5">
        <v>0.70019999999999993</v>
      </c>
      <c r="P71" s="5">
        <v>8.98433622E-5</v>
      </c>
      <c r="Q71" s="5">
        <v>6.7248748439999986E-4</v>
      </c>
      <c r="R71" s="5">
        <v>1.7460397259999998E-4</v>
      </c>
      <c r="S71" s="5">
        <v>8.5836117600000001E-3</v>
      </c>
      <c r="T71" s="5">
        <v>3.0188702879999996E-4</v>
      </c>
      <c r="U71" s="5">
        <v>5.8969723679999997E-5</v>
      </c>
      <c r="V71" s="28">
        <v>1.2716429485788001</v>
      </c>
      <c r="W71" s="28">
        <v>2.2124838236759996</v>
      </c>
      <c r="X71" s="28">
        <v>6.1160279522327984E-2</v>
      </c>
      <c r="Y71" s="28">
        <v>40.064866250976003</v>
      </c>
      <c r="Z71" s="28">
        <v>0.16136465463417599</v>
      </c>
      <c r="AA71" s="28">
        <v>2.7236935973318398E-2</v>
      </c>
      <c r="AB71" s="14">
        <v>96</v>
      </c>
      <c r="AC71" s="5">
        <v>3.9335190412903228E-4</v>
      </c>
      <c r="AD71" s="14"/>
      <c r="AE71" s="1">
        <v>2.7913558027096758E-4</v>
      </c>
      <c r="AF71" s="14">
        <v>0.91835605909148332</v>
      </c>
      <c r="AG71" s="14">
        <v>1</v>
      </c>
      <c r="AH71" s="1">
        <v>2.7913558027096758E-4</v>
      </c>
      <c r="AI71" s="14">
        <v>0.81144833451779996</v>
      </c>
      <c r="AJ71" s="14">
        <v>0.84904951687357144</v>
      </c>
      <c r="AK71" s="14">
        <v>-9.7211358376720139E-3</v>
      </c>
      <c r="AL71" s="14">
        <v>40.054508689952094</v>
      </c>
      <c r="AM71" s="14">
        <v>-1.4282774743601755E-2</v>
      </c>
      <c r="AN71" s="14">
        <v>-6.4014455915136033E-3</v>
      </c>
      <c r="AO71" s="14">
        <v>2.0455119808770919</v>
      </c>
      <c r="AP71" s="14">
        <v>96</v>
      </c>
      <c r="AQ71" s="14"/>
    </row>
    <row r="72" spans="1:43" s="34" customFormat="1" ht="17" customHeight="1" x14ac:dyDescent="0.2">
      <c r="A72" t="s">
        <v>337</v>
      </c>
      <c r="B72" s="5">
        <v>1.06239E-4</v>
      </c>
      <c r="C72" s="5">
        <v>1.14149E-5</v>
      </c>
      <c r="D72" s="5">
        <v>9.1021199999999998E-4</v>
      </c>
      <c r="E72" s="5">
        <v>2.4760300000000001E-5</v>
      </c>
      <c r="F72" s="5">
        <v>2.4456400000000001E-4</v>
      </c>
      <c r="G72" s="5">
        <v>1.1569800000000001E-5</v>
      </c>
      <c r="H72" s="5">
        <v>1.5835100000000001E-2</v>
      </c>
      <c r="I72" s="5">
        <v>2.23594E-4</v>
      </c>
      <c r="J72" s="5">
        <v>4.2828400000000002E-4</v>
      </c>
      <c r="K72" s="5">
        <v>2.8455200000000002E-5</v>
      </c>
      <c r="L72" s="5">
        <v>5.9515699999999997E-5</v>
      </c>
      <c r="M72" s="5">
        <v>8.8626000000000005E-7</v>
      </c>
      <c r="N72" s="13">
        <v>35.01</v>
      </c>
      <c r="O72" s="5">
        <v>0.70019999999999993</v>
      </c>
      <c r="P72" s="5">
        <v>7.4388547799999989E-5</v>
      </c>
      <c r="Q72" s="5">
        <v>6.3733044239999996E-4</v>
      </c>
      <c r="R72" s="5">
        <v>1.712437128E-4</v>
      </c>
      <c r="S72" s="5">
        <v>1.108773702E-2</v>
      </c>
      <c r="T72" s="5">
        <v>2.998844568E-4</v>
      </c>
      <c r="U72" s="5">
        <v>4.167289313999999E-5</v>
      </c>
      <c r="V72" s="28">
        <v>1.0528955055611999</v>
      </c>
      <c r="W72" s="28">
        <v>2.0968171554959998</v>
      </c>
      <c r="X72" s="28">
        <v>5.9983247719583993E-2</v>
      </c>
      <c r="Y72" s="28">
        <v>51.753121314552004</v>
      </c>
      <c r="Z72" s="28">
        <v>0.160294239848736</v>
      </c>
      <c r="AA72" s="28">
        <v>1.9247875883503195E-2</v>
      </c>
      <c r="AB72" s="14">
        <v>97</v>
      </c>
      <c r="AC72" s="5">
        <v>3.9359890296774197E-4</v>
      </c>
      <c r="AD72" s="14"/>
      <c r="AE72" s="1">
        <v>2.4373153943225799E-4</v>
      </c>
      <c r="AF72" s="14">
        <v>0.80187676473212877</v>
      </c>
      <c r="AG72" s="14">
        <v>1</v>
      </c>
      <c r="AH72" s="1">
        <v>2.4373153943225799E-4</v>
      </c>
      <c r="AI72" s="14">
        <v>0.59270089150019989</v>
      </c>
      <c r="AJ72" s="14">
        <v>0.74136068788122889</v>
      </c>
      <c r="AK72" s="14">
        <v>-1.0898167640416005E-2</v>
      </c>
      <c r="AL72" s="14">
        <v>51.742763753528095</v>
      </c>
      <c r="AM72" s="14">
        <v>-1.5353189529041735E-2</v>
      </c>
      <c r="AN72" s="14">
        <v>-1.4390505681328805E-2</v>
      </c>
      <c r="AO72" s="14">
        <v>1.9385744507498786</v>
      </c>
      <c r="AP72" s="14">
        <v>97</v>
      </c>
      <c r="AQ72" s="14"/>
    </row>
    <row r="73" spans="1:43" s="34" customFormat="1" ht="17" customHeight="1" x14ac:dyDescent="0.2">
      <c r="A73" t="s">
        <v>338</v>
      </c>
      <c r="B73" s="5">
        <v>1.06786E-4</v>
      </c>
      <c r="C73" s="5">
        <v>9.6205000000000005E-6</v>
      </c>
      <c r="D73" s="5">
        <v>9.0029400000000005E-4</v>
      </c>
      <c r="E73" s="5">
        <v>1.7970700000000001E-5</v>
      </c>
      <c r="F73" s="5">
        <v>2.25727E-4</v>
      </c>
      <c r="G73" s="5">
        <v>1.3322100000000001E-5</v>
      </c>
      <c r="H73" s="5">
        <v>1.59645E-2</v>
      </c>
      <c r="I73" s="5">
        <v>1.24306E-4</v>
      </c>
      <c r="J73" s="5">
        <v>3.9126699999999999E-4</v>
      </c>
      <c r="K73" s="5">
        <v>2.2910099999999999E-5</v>
      </c>
      <c r="L73" s="5">
        <v>8.3980099999999999E-5</v>
      </c>
      <c r="M73" s="5">
        <v>7.6957699999999997E-6</v>
      </c>
      <c r="N73" s="13">
        <v>35.01</v>
      </c>
      <c r="O73" s="5">
        <v>0.70019999999999993</v>
      </c>
      <c r="P73" s="5">
        <v>7.47715572E-5</v>
      </c>
      <c r="Q73" s="5">
        <v>6.3038585879999999E-4</v>
      </c>
      <c r="R73" s="5">
        <v>1.5805404539999998E-4</v>
      </c>
      <c r="S73" s="5">
        <v>1.1178342899999999E-2</v>
      </c>
      <c r="T73" s="5">
        <v>2.7396515339999999E-4</v>
      </c>
      <c r="U73" s="5">
        <v>5.8802866019999992E-5</v>
      </c>
      <c r="V73" s="28">
        <v>1.0583166206087999</v>
      </c>
      <c r="W73" s="28">
        <v>2.0739694754519999</v>
      </c>
      <c r="X73" s="28">
        <v>5.5363171022711988E-2</v>
      </c>
      <c r="Y73" s="28">
        <v>52.176033320039998</v>
      </c>
      <c r="Z73" s="28">
        <v>0.146439853795368</v>
      </c>
      <c r="AA73" s="28">
        <v>2.7159867757317595E-2</v>
      </c>
      <c r="AB73" s="14">
        <v>98</v>
      </c>
      <c r="AC73" s="5">
        <v>3.9384590180645165E-4</v>
      </c>
      <c r="AD73" s="14"/>
      <c r="AE73" s="1">
        <v>2.3653995699354834E-4</v>
      </c>
      <c r="AF73" s="14">
        <v>0.77821645850877408</v>
      </c>
      <c r="AG73" s="14">
        <v>1</v>
      </c>
      <c r="AH73" s="1">
        <v>2.3653995699354834E-4</v>
      </c>
      <c r="AI73" s="14">
        <v>0.59812200654780001</v>
      </c>
      <c r="AJ73" s="14">
        <v>0.71948597886270982</v>
      </c>
      <c r="AK73" s="14">
        <v>-1.5518244337288012E-2</v>
      </c>
      <c r="AL73" s="14">
        <v>52.165675759016089</v>
      </c>
      <c r="AM73" s="14">
        <v>-2.9207575582409738E-2</v>
      </c>
      <c r="AN73" s="14">
        <v>-6.4785138075144051E-3</v>
      </c>
      <c r="AO73" s="14">
        <v>1.9174510405964889</v>
      </c>
      <c r="AP73" s="14">
        <v>98</v>
      </c>
      <c r="AQ73" s="14"/>
    </row>
    <row r="74" spans="1:43" s="34" customFormat="1" ht="17" customHeight="1" x14ac:dyDescent="0.2">
      <c r="A74" t="s">
        <v>339</v>
      </c>
      <c r="B74" s="5">
        <v>2.4105E-4</v>
      </c>
      <c r="C74" s="5">
        <v>9.5220600000000004E-6</v>
      </c>
      <c r="D74" s="5">
        <v>9.5546200000000002E-4</v>
      </c>
      <c r="E74" s="5">
        <v>2.7197100000000001E-5</v>
      </c>
      <c r="F74" s="5">
        <v>2.62797E-4</v>
      </c>
      <c r="G74" s="5">
        <v>1.0279799999999999E-5</v>
      </c>
      <c r="H74" s="5">
        <v>1.38149E-2</v>
      </c>
      <c r="I74" s="5">
        <v>2.1793100000000001E-4</v>
      </c>
      <c r="J74" s="5">
        <v>4.5732599999999998E-4</v>
      </c>
      <c r="K74" s="5">
        <v>2.6852899999999998E-5</v>
      </c>
      <c r="L74" s="5">
        <v>7.4376999999999996E-5</v>
      </c>
      <c r="M74" s="5">
        <v>5.4780699999999997E-6</v>
      </c>
      <c r="N74" s="13">
        <v>35.01</v>
      </c>
      <c r="O74" s="5">
        <v>0.70019999999999993</v>
      </c>
      <c r="P74" s="5">
        <v>1.6878320999999999E-4</v>
      </c>
      <c r="Q74" s="5">
        <v>6.690144923999999E-4</v>
      </c>
      <c r="R74" s="5">
        <v>1.8401045939999997E-4</v>
      </c>
      <c r="S74" s="5">
        <v>9.6731929799999984E-3</v>
      </c>
      <c r="T74" s="5">
        <v>3.2021966519999996E-4</v>
      </c>
      <c r="U74" s="5">
        <v>5.2078775399999991E-5</v>
      </c>
      <c r="V74" s="28">
        <v>2.3889575543399997</v>
      </c>
      <c r="W74" s="28">
        <v>2.2010576799959995</v>
      </c>
      <c r="X74" s="28">
        <v>6.4455183718631986E-2</v>
      </c>
      <c r="Y74" s="28">
        <v>45.150595553447999</v>
      </c>
      <c r="Z74" s="28">
        <v>0.17116381544270398</v>
      </c>
      <c r="AA74" s="28">
        <v>2.4054144781751996E-2</v>
      </c>
      <c r="AB74" s="14">
        <v>99</v>
      </c>
      <c r="AC74" s="5">
        <v>3.9409290064516134E-4</v>
      </c>
      <c r="AD74" s="14"/>
      <c r="AE74" s="1">
        <v>2.7492159175483856E-4</v>
      </c>
      <c r="AF74" s="14">
        <v>0.90449203687341884</v>
      </c>
      <c r="AG74" s="14">
        <v>1</v>
      </c>
      <c r="AH74" s="1">
        <v>2.7492159175483856E-4</v>
      </c>
      <c r="AI74" s="14">
        <v>1.9287629402789996</v>
      </c>
      <c r="AJ74" s="14">
        <v>0.83623178539606902</v>
      </c>
      <c r="AK74" s="14">
        <v>-6.4262316413680161E-3</v>
      </c>
      <c r="AL74" s="14">
        <v>45.140237992424083</v>
      </c>
      <c r="AM74" s="14">
        <v>-4.4836139350737554E-3</v>
      </c>
      <c r="AN74" s="14">
        <v>-9.5842367830800065E-3</v>
      </c>
      <c r="AO74" s="14">
        <v>2.0349481459949774</v>
      </c>
      <c r="AP74" s="14">
        <v>99</v>
      </c>
      <c r="AQ74" s="14"/>
    </row>
    <row r="75" spans="1:43" s="71" customFormat="1" ht="17" customHeight="1" x14ac:dyDescent="0.2">
      <c r="A75" s="83" t="s">
        <v>340</v>
      </c>
      <c r="B75" s="58">
        <v>1.4713700000000001E-3</v>
      </c>
      <c r="C75" s="58">
        <v>4.2936999999999999E-5</v>
      </c>
      <c r="D75" s="58">
        <v>2.3275700000000002E-3</v>
      </c>
      <c r="E75" s="58">
        <v>7.8464899999999995E-5</v>
      </c>
      <c r="F75" s="58">
        <v>7.3180999999999995E-4</v>
      </c>
      <c r="G75" s="58">
        <v>3.84903E-5</v>
      </c>
      <c r="H75" s="58">
        <v>1.8599000000000001E-2</v>
      </c>
      <c r="I75" s="58">
        <v>1.72676E-4</v>
      </c>
      <c r="J75" s="58">
        <v>6.0959199999999995E-4</v>
      </c>
      <c r="K75" s="58">
        <v>1.79966E-5</v>
      </c>
      <c r="L75" s="58">
        <v>3.2206900000000002E-4</v>
      </c>
      <c r="M75" s="58">
        <v>1.6603500000000001E-5</v>
      </c>
      <c r="N75" s="84">
        <v>35.01</v>
      </c>
      <c r="O75" s="58">
        <v>0.70019999999999993</v>
      </c>
      <c r="P75" s="58">
        <v>1.0302532739999998E-3</v>
      </c>
      <c r="Q75" s="58">
        <v>1.629764514E-3</v>
      </c>
      <c r="R75" s="58">
        <v>5.1241336199999994E-4</v>
      </c>
      <c r="S75" s="58">
        <v>1.3023019799999999E-2</v>
      </c>
      <c r="T75" s="58">
        <v>4.2683631839999993E-4</v>
      </c>
      <c r="U75" s="58">
        <v>2.2551271379999999E-4</v>
      </c>
      <c r="V75" s="85">
        <v>14.582204840195997</v>
      </c>
      <c r="W75" s="85">
        <v>5.3619252510599997</v>
      </c>
      <c r="X75" s="85">
        <v>0.17948815244135996</v>
      </c>
      <c r="Y75" s="85">
        <v>60.78624721848</v>
      </c>
      <c r="Z75" s="85">
        <v>0.22815254891116796</v>
      </c>
      <c r="AA75" s="85">
        <v>0.104159812249944</v>
      </c>
      <c r="AB75" s="85">
        <v>100</v>
      </c>
      <c r="AC75" s="58">
        <v>3.9433989948387097E-4</v>
      </c>
      <c r="AD75" s="85"/>
      <c r="AE75" s="82">
        <v>1.2354246145161291E-3</v>
      </c>
      <c r="AF75" s="85">
        <v>4.0645469817580651</v>
      </c>
      <c r="AG75" s="14">
        <v>1</v>
      </c>
      <c r="AH75" s="1">
        <v>1.2354246145161291E-3</v>
      </c>
      <c r="AI75" s="14">
        <v>14.122010226134998</v>
      </c>
      <c r="AJ75" s="14">
        <v>3.7578035414560724</v>
      </c>
      <c r="AK75" s="14">
        <v>0.10860673708135997</v>
      </c>
      <c r="AL75" s="14">
        <v>60.775889657456091</v>
      </c>
      <c r="AM75" s="14">
        <v>5.2505119533390231E-2</v>
      </c>
      <c r="AN75" s="14">
        <v>7.0521430685112005E-2</v>
      </c>
      <c r="AO75" s="14">
        <v>4.9572712009201103</v>
      </c>
      <c r="AP75" s="85">
        <v>100</v>
      </c>
      <c r="AQ75" s="85"/>
    </row>
    <row r="76" spans="1:43" s="71" customFormat="1" ht="17" customHeight="1" x14ac:dyDescent="0.2">
      <c r="A76" s="83" t="s">
        <v>341</v>
      </c>
      <c r="B76" s="58">
        <v>2.6825399999999999E-2</v>
      </c>
      <c r="C76" s="58">
        <v>1.0497799999999999E-3</v>
      </c>
      <c r="D76" s="58">
        <v>0.15483</v>
      </c>
      <c r="E76" s="58">
        <v>4.3572400000000001E-3</v>
      </c>
      <c r="F76" s="58">
        <v>4.89215E-2</v>
      </c>
      <c r="G76" s="58">
        <v>5.8571700000000001E-3</v>
      </c>
      <c r="H76" s="58">
        <v>3.3779900000000002E-2</v>
      </c>
      <c r="I76" s="58">
        <v>1.73806E-3</v>
      </c>
      <c r="J76" s="58">
        <v>1.1935899999999999E-2</v>
      </c>
      <c r="K76" s="58">
        <v>3.3941700000000002E-3</v>
      </c>
      <c r="L76" s="58">
        <v>2.2301100000000001E-2</v>
      </c>
      <c r="M76" s="58">
        <v>1.00727E-3</v>
      </c>
      <c r="N76" s="84">
        <v>35.01</v>
      </c>
      <c r="O76" s="58">
        <v>0.70019999999999993</v>
      </c>
      <c r="P76" s="58">
        <v>1.8783145079999997E-2</v>
      </c>
      <c r="Q76" s="58">
        <v>0.10841196599999998</v>
      </c>
      <c r="R76" s="58">
        <v>3.4254834299999995E-2</v>
      </c>
      <c r="S76" s="58">
        <v>2.3652685979999998E-2</v>
      </c>
      <c r="T76" s="58">
        <v>8.3575171799999994E-3</v>
      </c>
      <c r="U76" s="58">
        <v>1.561523022E-2</v>
      </c>
      <c r="V76" s="85">
        <v>265.85663546231996</v>
      </c>
      <c r="W76" s="85">
        <v>356.67536813999993</v>
      </c>
      <c r="X76" s="85">
        <v>11.998783358603998</v>
      </c>
      <c r="Y76" s="85">
        <v>110.40127708024799</v>
      </c>
      <c r="Z76" s="85">
        <v>4.4672600830535991</v>
      </c>
      <c r="AA76" s="85">
        <v>7.2123625340136002</v>
      </c>
      <c r="AB76" s="85">
        <v>101</v>
      </c>
      <c r="AC76" s="58">
        <v>3.9458689832258065E-4</v>
      </c>
      <c r="AD76" s="85"/>
      <c r="AE76" s="82">
        <v>0.1080173791016774</v>
      </c>
      <c r="AF76" s="85">
        <v>355.37717724451863</v>
      </c>
      <c r="AG76" s="14">
        <v>1</v>
      </c>
      <c r="AH76" s="1">
        <v>0.1080173791016774</v>
      </c>
      <c r="AI76" s="14">
        <v>265.39644084825898</v>
      </c>
      <c r="AJ76" s="14">
        <v>328.55755418639274</v>
      </c>
      <c r="AK76" s="14">
        <v>11.927901943243997</v>
      </c>
      <c r="AL76" s="14">
        <v>110.39091951922408</v>
      </c>
      <c r="AM76" s="14">
        <v>4.2916126536758217</v>
      </c>
      <c r="AN76" s="14">
        <v>7.1787241524487682</v>
      </c>
      <c r="AO76" s="14">
        <v>329.75777314472197</v>
      </c>
      <c r="AP76" s="85">
        <v>101</v>
      </c>
      <c r="AQ76" s="85"/>
    </row>
    <row r="77" spans="1:43" s="34" customFormat="1" ht="17" customHeight="1" x14ac:dyDescent="0.2">
      <c r="A77" t="s">
        <v>342</v>
      </c>
      <c r="B77" s="5">
        <v>3.81908E-5</v>
      </c>
      <c r="C77" s="5">
        <v>1.5763099999999999E-6</v>
      </c>
      <c r="D77" s="5">
        <v>5.1920600000000003E-4</v>
      </c>
      <c r="E77" s="5">
        <v>2.2152899999999999E-5</v>
      </c>
      <c r="F77" s="5">
        <v>6.4536799999999998E-3</v>
      </c>
      <c r="G77" s="5">
        <v>7.8986799999999994E-5</v>
      </c>
      <c r="H77" s="5">
        <v>4.0633299999999999E-4</v>
      </c>
      <c r="I77" s="5">
        <v>6.1793100000000001E-6</v>
      </c>
      <c r="J77" s="5">
        <v>2.6588799999999999E-4</v>
      </c>
      <c r="K77" s="5">
        <v>1.13547E-5</v>
      </c>
      <c r="L77" s="5">
        <v>7.5570900000000005E-5</v>
      </c>
      <c r="M77" s="5">
        <v>1.0265799999999999E-5</v>
      </c>
      <c r="N77" s="13">
        <v>42.7</v>
      </c>
      <c r="O77" s="5">
        <v>0.85400000000000009</v>
      </c>
      <c r="P77" s="5">
        <v>3.2614943200000006E-5</v>
      </c>
      <c r="Q77" s="5">
        <v>4.4340192400000005E-4</v>
      </c>
      <c r="R77" s="5">
        <v>5.5114427200000007E-3</v>
      </c>
      <c r="S77" s="5">
        <v>3.4700838200000004E-4</v>
      </c>
      <c r="T77" s="5">
        <v>2.27068352E-4</v>
      </c>
      <c r="U77" s="5">
        <v>6.4537548600000018E-5</v>
      </c>
      <c r="V77" s="28">
        <v>0.46163190605280008</v>
      </c>
      <c r="W77" s="28">
        <v>1.4587923299600001</v>
      </c>
      <c r="X77" s="28">
        <v>1.9305481559616</v>
      </c>
      <c r="Y77" s="28">
        <v>1.6196963238232003</v>
      </c>
      <c r="Z77" s="28">
        <v>0.12137257551104</v>
      </c>
      <c r="AA77" s="28">
        <v>2.9808602947368007E-2</v>
      </c>
      <c r="AB77" s="14">
        <v>102</v>
      </c>
      <c r="AC77" s="5">
        <v>3.9483389716129033E-4</v>
      </c>
      <c r="AD77" s="14"/>
      <c r="AE77" s="1"/>
      <c r="AF77" s="14"/>
      <c r="AG77" s="14">
        <v>1</v>
      </c>
      <c r="AH77" s="1">
        <v>0</v>
      </c>
      <c r="AI77" s="14">
        <v>1.437291991800087E-3</v>
      </c>
      <c r="AJ77" s="14">
        <v>0</v>
      </c>
      <c r="AK77" s="14">
        <v>1.8596667406016001</v>
      </c>
      <c r="AL77" s="14">
        <v>1.6093387627992892</v>
      </c>
      <c r="AM77" s="14">
        <v>-5.4274853866737728E-2</v>
      </c>
      <c r="AN77" s="14">
        <v>-3.8297786174639938E-3</v>
      </c>
      <c r="AO77" s="14">
        <v>1.3487001155050107</v>
      </c>
      <c r="AP77" s="14">
        <v>102</v>
      </c>
      <c r="AQ77" s="14" t="s">
        <v>345</v>
      </c>
    </row>
    <row r="78" spans="1:43" s="77" customFormat="1" ht="17" customHeight="1" x14ac:dyDescent="0.2">
      <c r="A78" s="162" t="s">
        <v>343</v>
      </c>
      <c r="B78" s="163">
        <v>3.3932700000000001E-5</v>
      </c>
      <c r="C78" s="163">
        <v>5.09646E-6</v>
      </c>
      <c r="D78" s="163">
        <v>4.0604200000000001E-4</v>
      </c>
      <c r="E78" s="163">
        <v>1.13872E-4</v>
      </c>
      <c r="F78" s="163">
        <v>6.1466400000000001E-3</v>
      </c>
      <c r="G78" s="163">
        <v>4.4616100000000001E-5</v>
      </c>
      <c r="H78" s="163">
        <v>4.27759E-4</v>
      </c>
      <c r="I78" s="163">
        <v>3.1621500000000002E-5</v>
      </c>
      <c r="J78" s="163">
        <v>2.6891699999999997E-4</v>
      </c>
      <c r="K78" s="163">
        <v>2.16341E-5</v>
      </c>
      <c r="L78" s="163">
        <v>7.3718000000000001E-5</v>
      </c>
      <c r="M78" s="163">
        <v>3.70934E-6</v>
      </c>
      <c r="N78" s="164">
        <v>42.7</v>
      </c>
      <c r="O78" s="163">
        <v>0.85400000000000009</v>
      </c>
      <c r="P78" s="163">
        <v>2.8978525800000005E-5</v>
      </c>
      <c r="Q78" s="163">
        <v>3.4675986800000003E-4</v>
      </c>
      <c r="R78" s="163">
        <v>5.2492305600000009E-3</v>
      </c>
      <c r="S78" s="163">
        <v>3.6530618600000004E-4</v>
      </c>
      <c r="T78" s="163">
        <v>2.2965511800000001E-4</v>
      </c>
      <c r="U78" s="163">
        <v>6.2955172000000014E-5</v>
      </c>
      <c r="V78" s="165">
        <v>0.41016205417320006</v>
      </c>
      <c r="W78" s="165">
        <v>1.1408399657200001</v>
      </c>
      <c r="X78" s="165">
        <v>1.8387004805568001</v>
      </c>
      <c r="Y78" s="165">
        <v>1.7051031537736003</v>
      </c>
      <c r="Z78" s="165">
        <v>0.12275525367336</v>
      </c>
      <c r="AA78" s="165">
        <v>2.9077734843360004E-2</v>
      </c>
      <c r="AB78" s="165">
        <v>103</v>
      </c>
      <c r="AC78" s="166">
        <v>3.9508089600000002E-4</v>
      </c>
      <c r="AD78" s="165">
        <v>1.2998161478400001</v>
      </c>
      <c r="AE78" s="1"/>
      <c r="AF78" s="165"/>
      <c r="AG78" s="14">
        <v>1</v>
      </c>
      <c r="AH78" s="1">
        <v>0</v>
      </c>
      <c r="AI78" s="14">
        <v>-5.0032559887799928E-2</v>
      </c>
      <c r="AJ78" s="14">
        <v>0</v>
      </c>
      <c r="AK78" s="14">
        <v>1.7678190651968002</v>
      </c>
      <c r="AL78" s="14">
        <v>1.6947455927496893</v>
      </c>
      <c r="AM78" s="14">
        <v>-5.2892175704417725E-2</v>
      </c>
      <c r="AN78" s="14">
        <v>-4.5606467214719957E-3</v>
      </c>
      <c r="AO78" s="14">
        <v>1.0547429966138402</v>
      </c>
      <c r="AP78" s="165">
        <v>103</v>
      </c>
      <c r="AQ78" s="165"/>
    </row>
    <row r="79" spans="1:43" ht="15" customHeight="1" x14ac:dyDescent="0.2">
      <c r="A79" t="s">
        <v>344</v>
      </c>
      <c r="B79" s="5">
        <v>8.7668500000000006E-6</v>
      </c>
      <c r="C79" s="5">
        <v>3.6455000000000001E-6</v>
      </c>
      <c r="D79" s="5">
        <v>5.4180799999999996E-4</v>
      </c>
      <c r="E79" s="5">
        <v>2.2139800000000001E-5</v>
      </c>
      <c r="F79" s="5">
        <v>8.20273E-5</v>
      </c>
      <c r="G79" s="5">
        <v>4.9288199999999998E-6</v>
      </c>
      <c r="H79" s="5">
        <v>1.0560600000000001E-6</v>
      </c>
      <c r="I79" s="5">
        <v>1.2194299999999999E-6</v>
      </c>
      <c r="J79" s="5">
        <v>1.4642100000000001E-4</v>
      </c>
      <c r="K79" s="5">
        <v>7.9529300000000001E-6</v>
      </c>
      <c r="L79" s="5">
        <v>2.6697500000000001</v>
      </c>
      <c r="M79" s="5">
        <v>3.6025699999999998E-3</v>
      </c>
      <c r="N79" s="13">
        <v>100</v>
      </c>
      <c r="O79" s="5">
        <v>2</v>
      </c>
      <c r="P79" s="5">
        <v>1.7533700000000001E-5</v>
      </c>
      <c r="Q79" s="5">
        <v>1.0836159999999999E-3</v>
      </c>
      <c r="R79" s="5">
        <v>1.640546E-4</v>
      </c>
      <c r="S79" s="5">
        <v>2.1121200000000002E-6</v>
      </c>
      <c r="T79" s="5">
        <v>2.9284200000000003E-4</v>
      </c>
      <c r="U79" s="5">
        <v>5.3395000000000001</v>
      </c>
      <c r="V79" s="28">
        <v>0.24817198980000002</v>
      </c>
      <c r="W79" s="28">
        <v>3.9779543359999998</v>
      </c>
      <c r="X79" s="28">
        <v>5.7465045287999998E-2</v>
      </c>
      <c r="Y79" s="28">
        <v>9.8585313120000025E-3</v>
      </c>
      <c r="Z79" s="28">
        <v>0.15652990584000001</v>
      </c>
      <c r="AA79" s="28">
        <v>2466.2082599999999</v>
      </c>
      <c r="AB79" s="14">
        <v>104</v>
      </c>
      <c r="AC79" s="5">
        <v>3.9763494031578949E-4</v>
      </c>
      <c r="AE79" s="1">
        <v>6.8598105968421049E-4</v>
      </c>
      <c r="AF79" s="14">
        <v>2.5182364701007365</v>
      </c>
      <c r="AG79" s="14">
        <v>1</v>
      </c>
      <c r="AH79" s="1">
        <v>6.8598105968421049E-4</v>
      </c>
      <c r="AI79" s="14">
        <v>-0.21202262426099999</v>
      </c>
      <c r="AJ79" s="14">
        <v>2.328190070883442</v>
      </c>
      <c r="AK79" s="14">
        <v>-1.3416370072000005E-2</v>
      </c>
      <c r="AL79" s="14">
        <v>-4.9902971191111188E-4</v>
      </c>
      <c r="AM79" s="14">
        <v>-1.9117523537777719E-2</v>
      </c>
      <c r="AN79" s="14">
        <v>2466.1746216184351</v>
      </c>
      <c r="AO79" s="14">
        <v>3.6777458739339322</v>
      </c>
      <c r="AP79" s="14">
        <v>104</v>
      </c>
      <c r="AQ79" s="14"/>
    </row>
    <row r="80" spans="1:43" ht="15" customHeight="1" x14ac:dyDescent="0.2">
      <c r="A80" t="s">
        <v>346</v>
      </c>
      <c r="B80" s="5">
        <v>9.5927400000000006E-3</v>
      </c>
      <c r="C80" s="5">
        <v>8.3643100000000006E-5</v>
      </c>
      <c r="D80" s="5">
        <v>0.54951000000000005</v>
      </c>
      <c r="E80" s="5">
        <v>4.1758799999999999E-3</v>
      </c>
      <c r="F80" s="5">
        <v>0.31073000000000001</v>
      </c>
      <c r="G80" s="5">
        <v>1.42625E-3</v>
      </c>
      <c r="H80" s="5">
        <v>6.3926800000000006E-2</v>
      </c>
      <c r="I80" s="5">
        <v>1.51034E-4</v>
      </c>
      <c r="J80" s="5">
        <v>1.62046</v>
      </c>
      <c r="K80" s="5">
        <v>4.6290000000000003E-3</v>
      </c>
      <c r="L80" s="5">
        <v>8.9559899999999998E-2</v>
      </c>
      <c r="M80" s="5">
        <v>1.7179000000000001E-4</v>
      </c>
      <c r="N80" s="13">
        <v>48.7</v>
      </c>
      <c r="O80" s="5">
        <v>0.97400000000000009</v>
      </c>
      <c r="P80" s="5">
        <v>9.3433287600000019E-3</v>
      </c>
      <c r="Q80" s="5">
        <v>0.53522274000000014</v>
      </c>
      <c r="R80" s="5">
        <v>0.30265102000000005</v>
      </c>
      <c r="S80" s="5">
        <v>6.2264703200000014E-2</v>
      </c>
      <c r="T80" s="5">
        <v>1.5783280400000002</v>
      </c>
      <c r="U80" s="5">
        <v>8.7231342600000011E-2</v>
      </c>
      <c r="V80" s="28">
        <v>132.24547526904001</v>
      </c>
      <c r="W80" s="28">
        <v>1964.8026785400004</v>
      </c>
      <c r="X80" s="28">
        <v>106.0125992856</v>
      </c>
      <c r="Y80" s="28">
        <v>290.6267286563201</v>
      </c>
      <c r="Z80" s="28">
        <v>843.64790394080001</v>
      </c>
      <c r="AA80" s="28">
        <v>40.290412520088005</v>
      </c>
      <c r="AB80" s="14">
        <v>105</v>
      </c>
      <c r="AC80" s="5">
        <v>4.0018898463157896E-4</v>
      </c>
      <c r="AE80" s="1">
        <v>0.53482255101536857</v>
      </c>
      <c r="AF80" s="14">
        <v>1963.3335847774181</v>
      </c>
      <c r="AG80" s="14">
        <v>1</v>
      </c>
      <c r="AH80" s="1">
        <v>0.53482255101536857</v>
      </c>
      <c r="AI80" s="14">
        <v>131.78528065497903</v>
      </c>
      <c r="AJ80" s="14">
        <v>1815.1646249996231</v>
      </c>
      <c r="AK80" s="14">
        <v>105.94171787024001</v>
      </c>
      <c r="AL80" s="14">
        <v>290.61637109529619</v>
      </c>
      <c r="AM80" s="14">
        <v>843.4722565114223</v>
      </c>
      <c r="AN80" s="14">
        <v>40.256774138523177</v>
      </c>
      <c r="AO80" s="14">
        <v>1816.5228491187045</v>
      </c>
      <c r="AP80" s="14">
        <v>105</v>
      </c>
      <c r="AQ80" s="14" t="s">
        <v>347</v>
      </c>
    </row>
    <row r="81" spans="1:43" ht="15" customHeight="1" x14ac:dyDescent="0.2">
      <c r="A81" t="s">
        <v>348</v>
      </c>
      <c r="B81" s="5">
        <v>9.5565700000000003E-3</v>
      </c>
      <c r="C81" s="5">
        <v>7.1117000000000004E-5</v>
      </c>
      <c r="D81" s="5">
        <v>0.53857999999999995</v>
      </c>
      <c r="E81" s="5">
        <v>2.7243200000000001E-3</v>
      </c>
      <c r="F81" s="5">
        <v>0.30476999999999999</v>
      </c>
      <c r="G81" s="5">
        <v>7.6505400000000004E-4</v>
      </c>
      <c r="H81" s="5">
        <v>6.3467700000000002E-2</v>
      </c>
      <c r="I81" s="5">
        <v>2.7794199999999999E-4</v>
      </c>
      <c r="J81" s="5">
        <v>1.6011299999999999</v>
      </c>
      <c r="K81" s="5">
        <v>6.9666199999999998E-3</v>
      </c>
      <c r="L81" s="5">
        <v>8.8869900000000002E-2</v>
      </c>
      <c r="M81" s="5">
        <v>4.5056700000000002E-4</v>
      </c>
      <c r="N81" s="13">
        <v>48.7</v>
      </c>
      <c r="O81" s="5">
        <v>0.97400000000000009</v>
      </c>
      <c r="P81" s="5">
        <v>9.3080991800000012E-3</v>
      </c>
      <c r="Q81" s="5">
        <v>0.52457692</v>
      </c>
      <c r="R81" s="5">
        <v>0.29684598000000001</v>
      </c>
      <c r="S81" s="5">
        <v>6.1817539800000008E-2</v>
      </c>
      <c r="T81" s="5">
        <v>1.5595006200000001</v>
      </c>
      <c r="U81" s="5">
        <v>8.6559282600000009E-2</v>
      </c>
      <c r="V81" s="28">
        <v>131.74683579372001</v>
      </c>
      <c r="W81" s="28">
        <v>1925.72187332</v>
      </c>
      <c r="X81" s="28">
        <v>103.9792098744</v>
      </c>
      <c r="Y81" s="28">
        <v>288.53954877048005</v>
      </c>
      <c r="Z81" s="28">
        <v>833.58427140240008</v>
      </c>
      <c r="AA81" s="28">
        <v>39.980001447288004</v>
      </c>
      <c r="AB81" s="14">
        <v>106</v>
      </c>
      <c r="AC81" s="5">
        <v>4.0274302894736843E-4</v>
      </c>
      <c r="AE81" s="1">
        <v>0.52417417697105262</v>
      </c>
      <c r="AF81" s="14">
        <v>1924.2434036607342</v>
      </c>
      <c r="AG81" s="14">
        <v>1</v>
      </c>
      <c r="AH81" s="1">
        <v>0.52417417697105262</v>
      </c>
      <c r="AI81" s="14">
        <v>131.28664117965903</v>
      </c>
      <c r="AJ81" s="14">
        <v>1779.0245036784279</v>
      </c>
      <c r="AK81" s="14">
        <v>103.90832845903999</v>
      </c>
      <c r="AL81" s="14">
        <v>288.52919120945614</v>
      </c>
      <c r="AM81" s="14">
        <v>833.40862397302226</v>
      </c>
      <c r="AN81" s="14">
        <v>39.946363065723176</v>
      </c>
      <c r="AO81" s="14">
        <v>1780.3913961135406</v>
      </c>
      <c r="AP81" s="14">
        <v>106</v>
      </c>
      <c r="AQ81" s="14"/>
    </row>
    <row r="82" spans="1:43" s="97" customFormat="1" ht="15" customHeight="1" x14ac:dyDescent="0.2">
      <c r="A82" s="97" t="s">
        <v>100</v>
      </c>
      <c r="B82" s="89">
        <v>1.5143000000000001E-5</v>
      </c>
      <c r="C82" s="89">
        <v>2.3984300000000002E-6</v>
      </c>
      <c r="D82" s="89">
        <v>1.6070600000000001E-2</v>
      </c>
      <c r="E82" s="89">
        <v>1.35625E-4</v>
      </c>
      <c r="F82" s="89">
        <v>1.3261600000000001E-4</v>
      </c>
      <c r="G82" s="89">
        <v>1.0156999999999999E-5</v>
      </c>
      <c r="H82" s="89">
        <v>5.3946799999999997E-6</v>
      </c>
      <c r="I82" s="89">
        <v>1.1026400000000001E-6</v>
      </c>
      <c r="J82" s="89">
        <v>1.5263899999999999E-4</v>
      </c>
      <c r="K82" s="89">
        <v>1.0325E-5</v>
      </c>
      <c r="L82" s="89">
        <v>4.7992100000000002E-4</v>
      </c>
      <c r="M82" s="89">
        <v>2.6503500000000001E-5</v>
      </c>
      <c r="N82" s="98">
        <v>100</v>
      </c>
      <c r="O82" s="89">
        <v>2</v>
      </c>
      <c r="P82" s="89">
        <v>3.0286000000000001E-5</v>
      </c>
      <c r="Q82" s="89">
        <v>3.2141200000000002E-2</v>
      </c>
      <c r="R82" s="89">
        <v>2.6523200000000001E-4</v>
      </c>
      <c r="S82" s="89">
        <v>1.0789359999999999E-5</v>
      </c>
      <c r="T82" s="89">
        <v>3.0527799999999997E-4</v>
      </c>
      <c r="U82" s="89">
        <v>9.5984200000000003E-4</v>
      </c>
      <c r="V82" s="99">
        <v>0.42866804400000003</v>
      </c>
      <c r="W82" s="99">
        <v>117.99034520000001</v>
      </c>
      <c r="X82" s="99">
        <v>9.2905464960000003E-2</v>
      </c>
      <c r="Y82" s="99">
        <v>5.0360416736000002E-2</v>
      </c>
      <c r="Z82" s="99">
        <v>0.16317719655999999</v>
      </c>
      <c r="AA82" s="99">
        <v>0.44333182296000001</v>
      </c>
      <c r="AB82" s="99">
        <v>107</v>
      </c>
      <c r="AC82" s="89">
        <v>4.052970732631579E-4</v>
      </c>
      <c r="AD82" s="99"/>
      <c r="AE82" s="90">
        <v>3.1735902926736843E-2</v>
      </c>
      <c r="AF82" s="99">
        <v>116.50249964405096</v>
      </c>
      <c r="AG82" s="14">
        <v>1</v>
      </c>
      <c r="AH82" s="1">
        <v>3.1735902926736843E-2</v>
      </c>
      <c r="AI82" s="14">
        <v>-3.152657006099998E-2</v>
      </c>
      <c r="AJ82" s="14">
        <v>107.71028301942222</v>
      </c>
      <c r="AK82" s="14">
        <v>2.2024049599999995E-2</v>
      </c>
      <c r="AL82" s="14">
        <v>4.0002855712088885E-2</v>
      </c>
      <c r="AM82" s="14">
        <v>-1.2470232817777748E-2</v>
      </c>
      <c r="AN82" s="14">
        <v>0.409693441395168</v>
      </c>
      <c r="AO82" s="14">
        <v>109.08584377056569</v>
      </c>
      <c r="AP82" s="99">
        <v>107</v>
      </c>
      <c r="AQ82" s="99"/>
    </row>
    <row r="83" spans="1:43" s="34" customFormat="1" ht="17" customHeight="1" x14ac:dyDescent="0.2">
      <c r="A83" t="s">
        <v>349</v>
      </c>
      <c r="B83" s="5">
        <v>1.2919900000000001E-4</v>
      </c>
      <c r="C83" s="5">
        <v>8.28881E-6</v>
      </c>
      <c r="D83" s="5">
        <v>1.06409E-3</v>
      </c>
      <c r="E83" s="5">
        <v>2.63699E-5</v>
      </c>
      <c r="F83" s="5">
        <v>8.4004800000000003E-4</v>
      </c>
      <c r="G83" s="5">
        <v>2.4042700000000001E-4</v>
      </c>
      <c r="H83" s="5">
        <v>3.9316700000000003E-2</v>
      </c>
      <c r="I83" s="5">
        <v>2.9721700000000001E-4</v>
      </c>
      <c r="J83" s="5">
        <v>4.6872199999999998E-4</v>
      </c>
      <c r="K83" s="5">
        <v>7.6290299999999997E-6</v>
      </c>
      <c r="L83" s="5">
        <v>9.2027799999999993E-5</v>
      </c>
      <c r="M83" s="5">
        <v>1.6634100000000001E-5</v>
      </c>
      <c r="N83" s="13">
        <v>35.770000000000003</v>
      </c>
      <c r="O83" s="5">
        <v>0.71540000000000004</v>
      </c>
      <c r="P83" s="5">
        <v>9.2428964600000003E-5</v>
      </c>
      <c r="Q83" s="5">
        <v>7.6124998600000005E-4</v>
      </c>
      <c r="R83" s="5">
        <v>6.0097033920000005E-4</v>
      </c>
      <c r="S83" s="5">
        <v>2.8127167180000003E-2</v>
      </c>
      <c r="T83" s="5">
        <v>3.3532371879999999E-4</v>
      </c>
      <c r="U83" s="5">
        <v>6.5836688119999998E-5</v>
      </c>
      <c r="V83" s="28">
        <v>1.3082395649484</v>
      </c>
      <c r="W83" s="28">
        <v>2.5045124539400003</v>
      </c>
      <c r="X83" s="28">
        <v>0.210507890414976</v>
      </c>
      <c r="Y83" s="28">
        <v>131.28636552936803</v>
      </c>
      <c r="Z83" s="28">
        <v>0.17923723417297599</v>
      </c>
      <c r="AA83" s="28">
        <v>3.0408649508865598E-2</v>
      </c>
      <c r="AB83" s="14">
        <v>108</v>
      </c>
      <c r="AC83" s="5">
        <v>4.0785111757894743E-4</v>
      </c>
      <c r="AD83" s="14"/>
      <c r="AE83" s="1">
        <v>3.5339886842105262E-4</v>
      </c>
      <c r="AF83" s="14">
        <v>1.1626822771052632</v>
      </c>
      <c r="AG83" s="14">
        <v>1</v>
      </c>
      <c r="AH83" s="1">
        <v>3.5339886842105262E-4</v>
      </c>
      <c r="AI83" s="14">
        <v>0.84804495088740006</v>
      </c>
      <c r="AJ83" s="14">
        <v>1.0749369113220484</v>
      </c>
      <c r="AK83" s="14">
        <v>0.139626475054976</v>
      </c>
      <c r="AL83" s="14">
        <v>131.27600796834412</v>
      </c>
      <c r="AM83" s="14">
        <v>3.5898047951982612E-3</v>
      </c>
      <c r="AN83" s="14">
        <v>-3.2297320559664029E-3</v>
      </c>
      <c r="AO83" s="14">
        <v>2.3155017794789443</v>
      </c>
      <c r="AP83" s="14">
        <v>108</v>
      </c>
      <c r="AQ83" s="14"/>
    </row>
    <row r="84" spans="1:43" s="34" customFormat="1" ht="17" customHeight="1" x14ac:dyDescent="0.2">
      <c r="A84" t="s">
        <v>350</v>
      </c>
      <c r="B84" s="5">
        <v>1.30242E-4</v>
      </c>
      <c r="C84" s="5">
        <v>9.0018400000000002E-6</v>
      </c>
      <c r="D84" s="5">
        <v>9.8886500000000001E-4</v>
      </c>
      <c r="E84" s="5">
        <v>3.3443499999999999E-5</v>
      </c>
      <c r="F84" s="5">
        <v>5.3797800000000005E-4</v>
      </c>
      <c r="G84" s="5">
        <v>1.6899900000000001E-5</v>
      </c>
      <c r="H84" s="5">
        <v>5.3761499999999997E-2</v>
      </c>
      <c r="I84" s="5">
        <v>5.5237199999999998E-4</v>
      </c>
      <c r="J84" s="5">
        <v>4.7669599999999998E-4</v>
      </c>
      <c r="K84" s="5">
        <v>1.4111600000000001E-5</v>
      </c>
      <c r="L84" s="5">
        <v>1.45088E-4</v>
      </c>
      <c r="M84" s="5">
        <v>9.4856499999999996E-6</v>
      </c>
      <c r="N84" s="13">
        <v>35.770000000000003</v>
      </c>
      <c r="O84" s="5">
        <v>0.71540000000000004</v>
      </c>
      <c r="P84" s="5">
        <v>9.3175126800000013E-5</v>
      </c>
      <c r="Q84" s="5">
        <v>7.0743402100000008E-4</v>
      </c>
      <c r="R84" s="5">
        <v>3.8486946120000004E-4</v>
      </c>
      <c r="S84" s="5">
        <v>3.8460977100000002E-2</v>
      </c>
      <c r="T84" s="5">
        <v>3.410283184E-4</v>
      </c>
      <c r="U84" s="5">
        <v>1.0379595520000001E-4</v>
      </c>
      <c r="V84" s="28">
        <v>1.3188007447272001</v>
      </c>
      <c r="W84" s="28">
        <v>2.3274579290900004</v>
      </c>
      <c r="X84" s="28">
        <v>0.13481207486913602</v>
      </c>
      <c r="Y84" s="28">
        <v>179.52045671196001</v>
      </c>
      <c r="Z84" s="28">
        <v>0.182286456751168</v>
      </c>
      <c r="AA84" s="28">
        <v>4.7941275787776003E-2</v>
      </c>
      <c r="AB84" s="14">
        <v>109</v>
      </c>
      <c r="AC84" s="5">
        <v>4.104051618947369E-4</v>
      </c>
      <c r="AD84" s="14"/>
      <c r="AE84" s="1">
        <v>2.9702885910526318E-4</v>
      </c>
      <c r="AF84" s="14">
        <v>0.97722494645631586</v>
      </c>
      <c r="AG84" s="14">
        <v>1</v>
      </c>
      <c r="AH84" s="1">
        <v>2.9702885910526318E-4</v>
      </c>
      <c r="AI84" s="14">
        <v>0.85860613066620017</v>
      </c>
      <c r="AJ84" s="14">
        <v>0.90347568402429823</v>
      </c>
      <c r="AK84" s="14">
        <v>6.3930659509135998E-2</v>
      </c>
      <c r="AL84" s="14">
        <v>179.5100991509361</v>
      </c>
      <c r="AM84" s="14">
        <v>6.6390273733902645E-3</v>
      </c>
      <c r="AN84" s="14">
        <v>1.4302894222944002E-2</v>
      </c>
      <c r="AO84" s="14">
        <v>2.1518092146006884</v>
      </c>
      <c r="AP84" s="14">
        <v>109</v>
      </c>
      <c r="AQ84" s="14"/>
    </row>
    <row r="85" spans="1:43" s="34" customFormat="1" ht="17" customHeight="1" x14ac:dyDescent="0.2">
      <c r="A85" t="s">
        <v>351</v>
      </c>
      <c r="B85" s="5">
        <v>1.2998099999999999E-4</v>
      </c>
      <c r="C85" s="5">
        <v>1.6240999999999999E-5</v>
      </c>
      <c r="D85" s="5">
        <v>8.6443100000000003E-4</v>
      </c>
      <c r="E85" s="5">
        <v>1.40626E-5</v>
      </c>
      <c r="F85" s="5">
        <v>2.6210399999999998E-4</v>
      </c>
      <c r="G85" s="5">
        <v>2.5965999999999998E-5</v>
      </c>
      <c r="H85" s="5">
        <v>5.4318699999999998E-2</v>
      </c>
      <c r="I85" s="5">
        <v>3.1252100000000001E-4</v>
      </c>
      <c r="J85" s="5">
        <v>4.9098000000000002E-4</v>
      </c>
      <c r="K85" s="5">
        <v>2.6345800000000001E-5</v>
      </c>
      <c r="L85" s="5">
        <v>9.5120799999999999E-5</v>
      </c>
      <c r="M85" s="5">
        <v>1.5322600000000001E-5</v>
      </c>
      <c r="N85" s="13">
        <v>35.770000000000003</v>
      </c>
      <c r="O85" s="5">
        <v>0.71540000000000004</v>
      </c>
      <c r="P85" s="5">
        <v>9.2988407399999991E-5</v>
      </c>
      <c r="Q85" s="5">
        <v>6.1841393740000002E-4</v>
      </c>
      <c r="R85" s="5">
        <v>1.875092016E-4</v>
      </c>
      <c r="S85" s="5">
        <v>3.885959798E-2</v>
      </c>
      <c r="T85" s="5">
        <v>3.5124709200000002E-4</v>
      </c>
      <c r="U85" s="5">
        <v>6.8049420320000009E-5</v>
      </c>
      <c r="V85" s="28">
        <v>1.3161579183395999</v>
      </c>
      <c r="W85" s="28">
        <v>2.0345818540459999</v>
      </c>
      <c r="X85" s="28">
        <v>6.5680723136447988E-2</v>
      </c>
      <c r="Y85" s="28">
        <v>181.38105953144802</v>
      </c>
      <c r="Z85" s="28">
        <v>0.18774859561584001</v>
      </c>
      <c r="AA85" s="28">
        <v>3.1430666257401603E-2</v>
      </c>
      <c r="AB85" s="14">
        <v>110</v>
      </c>
      <c r="AC85" s="5">
        <v>4.1295920621052637E-4</v>
      </c>
      <c r="AD85" s="14"/>
      <c r="AE85" s="1">
        <v>2.0545473118947365E-4</v>
      </c>
      <c r="AF85" s="14">
        <v>0.67594606561336834</v>
      </c>
      <c r="AG85" s="14">
        <v>1</v>
      </c>
      <c r="AH85" s="1">
        <v>2.0545473118947365E-4</v>
      </c>
      <c r="AI85" s="14">
        <v>0.8559633042785999</v>
      </c>
      <c r="AJ85" s="14">
        <v>0.62493373322911872</v>
      </c>
      <c r="AK85" s="14">
        <v>-5.2006922235520074E-3</v>
      </c>
      <c r="AL85" s="14">
        <v>181.37070197042408</v>
      </c>
      <c r="AM85" s="14">
        <v>1.2101166238062275E-2</v>
      </c>
      <c r="AN85" s="14">
        <v>-2.2077153074303978E-3</v>
      </c>
      <c r="AO85" s="14">
        <v>1.8810359262250029</v>
      </c>
      <c r="AP85" s="14">
        <v>110</v>
      </c>
      <c r="AQ85" s="14"/>
    </row>
    <row r="86" spans="1:43" s="34" customFormat="1" ht="17" customHeight="1" x14ac:dyDescent="0.2">
      <c r="A86" t="s">
        <v>352</v>
      </c>
      <c r="B86" s="5">
        <v>1.2034E-4</v>
      </c>
      <c r="C86" s="5">
        <v>9.8054299999999997E-6</v>
      </c>
      <c r="D86" s="5">
        <v>9.3893899999999996E-4</v>
      </c>
      <c r="E86" s="5">
        <v>3.5089100000000003E-5</v>
      </c>
      <c r="F86" s="5">
        <v>2.8131500000000003E-4</v>
      </c>
      <c r="G86" s="5">
        <v>8.7901099999999998E-6</v>
      </c>
      <c r="H86" s="5">
        <v>6.4090999999999995E-2</v>
      </c>
      <c r="I86" s="5">
        <v>5.3609800000000004E-4</v>
      </c>
      <c r="J86" s="5">
        <v>5.4848699999999995E-4</v>
      </c>
      <c r="K86" s="5">
        <v>1.6901999999999998E-5</v>
      </c>
      <c r="L86" s="5">
        <v>1.03795E-4</v>
      </c>
      <c r="M86" s="5">
        <v>1.08008E-5</v>
      </c>
      <c r="N86" s="13">
        <v>35.770000000000003</v>
      </c>
      <c r="O86" s="5">
        <v>0.71540000000000004</v>
      </c>
      <c r="P86" s="5">
        <v>8.6091236000000005E-5</v>
      </c>
      <c r="Q86" s="5">
        <v>6.7171696059999998E-4</v>
      </c>
      <c r="R86" s="5">
        <v>2.0125275100000003E-4</v>
      </c>
      <c r="S86" s="5">
        <v>4.5850701399999999E-2</v>
      </c>
      <c r="T86" s="5">
        <v>3.9238759979999999E-4</v>
      </c>
      <c r="U86" s="5">
        <v>7.4254943000000011E-5</v>
      </c>
      <c r="V86" s="28">
        <v>1.2185353543440001</v>
      </c>
      <c r="W86" s="28">
        <v>2.2099488003739998</v>
      </c>
      <c r="X86" s="28">
        <v>7.0494813620279997E-2</v>
      </c>
      <c r="Y86" s="28">
        <v>214.01273385464</v>
      </c>
      <c r="Z86" s="28">
        <v>0.20973901984509599</v>
      </c>
      <c r="AA86" s="28">
        <v>3.4296873072840003E-2</v>
      </c>
      <c r="AB86" s="14">
        <v>111</v>
      </c>
      <c r="AC86" s="5">
        <v>4.1551325052631584E-4</v>
      </c>
      <c r="AD86" s="14"/>
      <c r="AE86" s="1">
        <v>2.5620371007368414E-4</v>
      </c>
      <c r="AF86" s="14">
        <v>0.84291020614242085</v>
      </c>
      <c r="AG86" s="14">
        <v>1</v>
      </c>
      <c r="AH86" s="1">
        <v>2.5620371007368414E-4</v>
      </c>
      <c r="AI86" s="14">
        <v>0.75834074028300003</v>
      </c>
      <c r="AJ86" s="14">
        <v>0.7792974154284229</v>
      </c>
      <c r="AK86" s="14">
        <v>-3.8660173971999737E-4</v>
      </c>
      <c r="AL86" s="14">
        <v>214.00237629361609</v>
      </c>
      <c r="AM86" s="14">
        <v>3.4091590467318258E-2</v>
      </c>
      <c r="AN86" s="14">
        <v>6.5849150800800294E-4</v>
      </c>
      <c r="AO86" s="14">
        <v>2.0431682708438013</v>
      </c>
      <c r="AP86" s="14">
        <v>111</v>
      </c>
      <c r="AQ86" s="14"/>
    </row>
    <row r="87" spans="1:43" s="34" customFormat="1" ht="17" customHeight="1" x14ac:dyDescent="0.2">
      <c r="A87" t="s">
        <v>353</v>
      </c>
      <c r="B87" s="5">
        <v>1.0074899999999999E-4</v>
      </c>
      <c r="C87" s="5">
        <v>8.3215399999999993E-6</v>
      </c>
      <c r="D87" s="5">
        <v>9.2082299999999998E-4</v>
      </c>
      <c r="E87" s="5">
        <v>2.7229800000000001E-5</v>
      </c>
      <c r="F87" s="5">
        <v>2.5969099999999999E-4</v>
      </c>
      <c r="G87" s="5">
        <v>1.3534699999999999E-5</v>
      </c>
      <c r="H87" s="5">
        <v>5.0196699999999997E-2</v>
      </c>
      <c r="I87" s="5">
        <v>2.7154600000000001E-4</v>
      </c>
      <c r="J87" s="5">
        <v>5.4328999999999998E-4</v>
      </c>
      <c r="K87" s="5">
        <v>6.2864100000000003E-6</v>
      </c>
      <c r="L87" s="5">
        <v>8.2528000000000007E-5</v>
      </c>
      <c r="M87" s="5">
        <v>1.2481699999999999E-5</v>
      </c>
      <c r="N87" s="13">
        <v>35.770000000000003</v>
      </c>
      <c r="O87" s="5">
        <v>0.71540000000000004</v>
      </c>
      <c r="P87" s="5">
        <v>7.2075834599999995E-5</v>
      </c>
      <c r="Q87" s="5">
        <v>6.5875677420000004E-4</v>
      </c>
      <c r="R87" s="5">
        <v>1.857829414E-4</v>
      </c>
      <c r="S87" s="5">
        <v>3.5910719180000002E-2</v>
      </c>
      <c r="T87" s="5">
        <v>3.8866966600000001E-4</v>
      </c>
      <c r="U87" s="5">
        <v>5.9040531200000006E-5</v>
      </c>
      <c r="V87" s="28">
        <v>1.0201613629283999</v>
      </c>
      <c r="W87" s="28">
        <v>2.167309787118</v>
      </c>
      <c r="X87" s="28">
        <v>6.5076048713592002E-2</v>
      </c>
      <c r="Y87" s="28">
        <v>167.61687284456801</v>
      </c>
      <c r="Z87" s="28">
        <v>0.20775170987031999</v>
      </c>
      <c r="AA87" s="28">
        <v>2.7269640550656001E-2</v>
      </c>
      <c r="AB87" s="14">
        <v>112</v>
      </c>
      <c r="AC87" s="5">
        <v>4.1806729484210531E-4</v>
      </c>
      <c r="AD87" s="14"/>
      <c r="AE87" s="1">
        <v>2.4068947935789473E-4</v>
      </c>
      <c r="AF87" s="14">
        <v>0.79186838708747365</v>
      </c>
      <c r="AG87" s="14">
        <v>1</v>
      </c>
      <c r="AH87" s="1">
        <v>2.4068947935789473E-4</v>
      </c>
      <c r="AI87" s="14">
        <v>0.55996674886739994</v>
      </c>
      <c r="AJ87" s="14">
        <v>0.73210762299451237</v>
      </c>
      <c r="AK87" s="14">
        <v>-5.8053666464080037E-3</v>
      </c>
      <c r="AL87" s="14">
        <v>167.6065152835441</v>
      </c>
      <c r="AM87" s="14">
        <v>3.210428049254227E-2</v>
      </c>
      <c r="AN87" s="14">
        <v>-6.3687410141759987E-3</v>
      </c>
      <c r="AO87" s="14">
        <v>2.0037471408293848</v>
      </c>
      <c r="AP87" s="14">
        <v>112</v>
      </c>
      <c r="AQ87" s="14"/>
    </row>
    <row r="88" spans="1:43" s="71" customFormat="1" ht="17" customHeight="1" x14ac:dyDescent="0.2">
      <c r="A88" s="83" t="s">
        <v>354</v>
      </c>
      <c r="B88" s="58">
        <v>2.25246E-3</v>
      </c>
      <c r="C88" s="58">
        <v>9.0308800000000005E-5</v>
      </c>
      <c r="D88" s="58">
        <v>4.6012600000000002E-3</v>
      </c>
      <c r="E88" s="58">
        <v>7.5826200000000003E-5</v>
      </c>
      <c r="F88" s="58">
        <v>4.4422800000000002E-4</v>
      </c>
      <c r="G88" s="58">
        <v>2.10855E-5</v>
      </c>
      <c r="H88" s="58">
        <v>3.6921099999999998E-2</v>
      </c>
      <c r="I88" s="58">
        <v>1.6349800000000001E-4</v>
      </c>
      <c r="J88" s="58">
        <v>8.3540999999999997E-4</v>
      </c>
      <c r="K88" s="58">
        <v>3.0632500000000002E-5</v>
      </c>
      <c r="L88" s="58">
        <v>6.2481699999999995E-4</v>
      </c>
      <c r="M88" s="58">
        <v>1.07218E-5</v>
      </c>
      <c r="N88" s="84">
        <v>35.770000000000003</v>
      </c>
      <c r="O88" s="58">
        <v>0.71540000000000004</v>
      </c>
      <c r="P88" s="58">
        <v>1.611409884E-3</v>
      </c>
      <c r="Q88" s="58">
        <v>3.2917414040000005E-3</v>
      </c>
      <c r="R88" s="58">
        <v>3.1780071120000001E-4</v>
      </c>
      <c r="S88" s="58">
        <v>2.6413354940000001E-2</v>
      </c>
      <c r="T88" s="58">
        <v>5.97652314E-4</v>
      </c>
      <c r="U88" s="58">
        <v>4.4699408179999997E-4</v>
      </c>
      <c r="V88" s="85">
        <v>22.807895498135998</v>
      </c>
      <c r="W88" s="85">
        <v>10.829829219160002</v>
      </c>
      <c r="X88" s="85">
        <v>0.111319233119136</v>
      </c>
      <c r="Y88" s="85">
        <v>123.28697551794401</v>
      </c>
      <c r="Z88" s="85">
        <v>0.31945711487927997</v>
      </c>
      <c r="AA88" s="85">
        <v>0.20645762650178398</v>
      </c>
      <c r="AB88" s="85">
        <v>113</v>
      </c>
      <c r="AC88" s="58">
        <v>4.2062133915789479E-4</v>
      </c>
      <c r="AD88" s="85"/>
      <c r="AE88" s="82">
        <v>2.8711200648421057E-3</v>
      </c>
      <c r="AF88" s="85">
        <v>9.4459850133305281</v>
      </c>
      <c r="AG88" s="14">
        <v>1</v>
      </c>
      <c r="AH88" s="1">
        <v>2.8711200648421057E-3</v>
      </c>
      <c r="AI88" s="14">
        <v>22.347700884075</v>
      </c>
      <c r="AJ88" s="14">
        <v>8.7331149313671013</v>
      </c>
      <c r="AK88" s="14">
        <v>4.0437817759135998E-2</v>
      </c>
      <c r="AL88" s="14">
        <v>123.27661795692011</v>
      </c>
      <c r="AM88" s="14">
        <v>0.14380968550150225</v>
      </c>
      <c r="AN88" s="14">
        <v>0.172819244936952</v>
      </c>
      <c r="AO88" s="14">
        <v>10.012523111621469</v>
      </c>
      <c r="AP88" s="85">
        <v>113</v>
      </c>
      <c r="AQ88" s="85"/>
    </row>
    <row r="89" spans="1:43" s="34" customFormat="1" ht="17" customHeight="1" x14ac:dyDescent="0.2">
      <c r="A89" t="s">
        <v>355</v>
      </c>
      <c r="B89" s="5">
        <v>1.5620200000000001E-4</v>
      </c>
      <c r="C89" s="5">
        <v>1.6952700000000001E-5</v>
      </c>
      <c r="D89" s="5">
        <v>1.07653E-3</v>
      </c>
      <c r="E89" s="5">
        <v>3.7122999999999997E-5</v>
      </c>
      <c r="F89" s="5">
        <v>5.0916399999999999E-4</v>
      </c>
      <c r="G89" s="5">
        <v>2.3728200000000001E-5</v>
      </c>
      <c r="H89" s="5">
        <v>4.1143100000000002E-2</v>
      </c>
      <c r="I89" s="5">
        <v>1.89159E-4</v>
      </c>
      <c r="J89" s="5">
        <v>4.7089099999999997E-4</v>
      </c>
      <c r="K89" s="5">
        <v>1.3722200000000001E-5</v>
      </c>
      <c r="L89" s="5">
        <v>9.7075299999999995E-5</v>
      </c>
      <c r="M89" s="5">
        <v>2.81067E-5</v>
      </c>
      <c r="N89" s="13">
        <v>35.770000000000003</v>
      </c>
      <c r="O89" s="5">
        <v>0.71540000000000004</v>
      </c>
      <c r="P89" s="5">
        <v>1.1174691080000001E-4</v>
      </c>
      <c r="Q89" s="5">
        <v>7.7014956200000006E-4</v>
      </c>
      <c r="R89" s="5">
        <v>3.6425592560000004E-4</v>
      </c>
      <c r="S89" s="5">
        <v>2.9433773740000002E-2</v>
      </c>
      <c r="T89" s="5">
        <v>3.3687542140000001E-4</v>
      </c>
      <c r="U89" s="5">
        <v>6.9447669619999994E-5</v>
      </c>
      <c r="V89" s="28">
        <v>1.5816657754632</v>
      </c>
      <c r="W89" s="28">
        <v>2.53379205898</v>
      </c>
      <c r="X89" s="28">
        <v>0.12759156561916801</v>
      </c>
      <c r="Y89" s="28">
        <v>137.38508230882402</v>
      </c>
      <c r="Z89" s="28">
        <v>0.18006665024672799</v>
      </c>
      <c r="AA89" s="28">
        <v>3.2076489644085597E-2</v>
      </c>
      <c r="AB89" s="14">
        <v>114</v>
      </c>
      <c r="AC89" s="5">
        <v>4.2317538347368426E-4</v>
      </c>
      <c r="AD89" s="14"/>
      <c r="AE89" s="1">
        <v>3.469741785263158E-4</v>
      </c>
      <c r="AF89" s="14">
        <v>1.1415450473515789</v>
      </c>
      <c r="AG89" s="14">
        <v>1</v>
      </c>
      <c r="AH89" s="1">
        <v>3.469741785263158E-4</v>
      </c>
      <c r="AI89" s="14">
        <v>1.1214711614021999</v>
      </c>
      <c r="AJ89" s="14">
        <v>1.0553948671086466</v>
      </c>
      <c r="AK89" s="14">
        <v>5.6710150259168E-2</v>
      </c>
      <c r="AL89" s="14">
        <v>137.37472474780012</v>
      </c>
      <c r="AM89" s="14">
        <v>4.41922086895027E-3</v>
      </c>
      <c r="AN89" s="14">
        <v>-1.5618919207464048E-3</v>
      </c>
      <c r="AO89" s="14">
        <v>2.3425717097825074</v>
      </c>
      <c r="AP89" s="14">
        <v>114</v>
      </c>
      <c r="AQ89" s="14"/>
    </row>
    <row r="90" spans="1:43" s="71" customFormat="1" ht="17" customHeight="1" x14ac:dyDescent="0.2">
      <c r="A90" s="83" t="s">
        <v>356</v>
      </c>
      <c r="B90" s="58">
        <v>1.11892E-3</v>
      </c>
      <c r="C90" s="58">
        <v>7.9701400000000002E-5</v>
      </c>
      <c r="D90" s="58">
        <v>3.3931299999999998E-3</v>
      </c>
      <c r="E90" s="58">
        <v>1.8049200000000001E-4</v>
      </c>
      <c r="F90" s="58">
        <v>3.3935399999999999E-4</v>
      </c>
      <c r="G90" s="58">
        <v>1.40343E-5</v>
      </c>
      <c r="H90" s="58">
        <v>6.4550399999999994E-2</v>
      </c>
      <c r="I90" s="58">
        <v>4.2548100000000001E-4</v>
      </c>
      <c r="J90" s="58">
        <v>7.3558399999999996E-4</v>
      </c>
      <c r="K90" s="58">
        <v>3.4590700000000001E-5</v>
      </c>
      <c r="L90" s="58">
        <v>1.0210200000000001E-4</v>
      </c>
      <c r="M90" s="58">
        <v>6.6092799999999998E-6</v>
      </c>
      <c r="N90" s="84">
        <v>35.770000000000003</v>
      </c>
      <c r="O90" s="58">
        <v>0.71540000000000004</v>
      </c>
      <c r="P90" s="58">
        <v>8.0047536800000008E-4</v>
      </c>
      <c r="Q90" s="58">
        <v>2.4274452019999999E-3</v>
      </c>
      <c r="R90" s="58">
        <v>2.4277385159999999E-4</v>
      </c>
      <c r="S90" s="58">
        <v>4.6179356159999997E-2</v>
      </c>
      <c r="T90" s="58">
        <v>5.2623679359999997E-4</v>
      </c>
      <c r="U90" s="58">
        <v>7.3043770800000011E-5</v>
      </c>
      <c r="V90" s="85">
        <v>11.329928358672001</v>
      </c>
      <c r="W90" s="85">
        <v>7.9862947145799996</v>
      </c>
      <c r="X90" s="85">
        <v>8.5038824738447996E-2</v>
      </c>
      <c r="Y90" s="85">
        <v>215.54676281241601</v>
      </c>
      <c r="Z90" s="85">
        <v>0.28128409091507195</v>
      </c>
      <c r="AA90" s="85">
        <v>3.3737456857104005E-2</v>
      </c>
      <c r="AB90" s="85">
        <v>115</v>
      </c>
      <c r="AC90" s="58">
        <v>4.2572942778947373E-4</v>
      </c>
      <c r="AD90" s="85"/>
      <c r="AE90" s="82">
        <v>2.0017157742105262E-3</v>
      </c>
      <c r="AF90" s="85">
        <v>6.5856448971526316</v>
      </c>
      <c r="AG90" s="14">
        <v>1</v>
      </c>
      <c r="AH90" s="1">
        <v>2.0017157742105262E-3</v>
      </c>
      <c r="AI90" s="14">
        <v>10.869733744611001</v>
      </c>
      <c r="AJ90" s="14">
        <v>6.0886391099329966</v>
      </c>
      <c r="AK90" s="14">
        <v>1.4157409378447989E-2</v>
      </c>
      <c r="AL90" s="14">
        <v>215.53640525139207</v>
      </c>
      <c r="AM90" s="14">
        <v>0.10563666153729424</v>
      </c>
      <c r="AN90" s="14">
        <v>9.9075292272003172E-5</v>
      </c>
      <c r="AO90" s="14">
        <v>7.3835846150263515</v>
      </c>
      <c r="AP90" s="85">
        <v>115</v>
      </c>
      <c r="AQ90" s="85"/>
    </row>
    <row r="91" spans="1:43" s="71" customFormat="1" ht="17" customHeight="1" x14ac:dyDescent="0.2">
      <c r="A91" s="83" t="s">
        <v>357</v>
      </c>
      <c r="B91" s="58">
        <v>2.5813099999999999E-3</v>
      </c>
      <c r="C91" s="58">
        <v>1.7830999999999999E-4</v>
      </c>
      <c r="D91" s="58">
        <v>9.5949899999999994E-3</v>
      </c>
      <c r="E91" s="58">
        <v>4.0096799999999997E-4</v>
      </c>
      <c r="F91" s="58">
        <v>1.1347799999999999E-3</v>
      </c>
      <c r="G91" s="58">
        <v>6.2979900000000003E-5</v>
      </c>
      <c r="H91" s="58">
        <v>5.9518799999999997E-2</v>
      </c>
      <c r="I91" s="58">
        <v>1.8765399999999999E-4</v>
      </c>
      <c r="J91" s="58">
        <v>1.35643E-3</v>
      </c>
      <c r="K91" s="58">
        <v>3.68895E-5</v>
      </c>
      <c r="L91" s="58">
        <v>2.9357400000000001E-4</v>
      </c>
      <c r="M91" s="58">
        <v>3.1043700000000002E-5</v>
      </c>
      <c r="N91" s="84">
        <v>35.770000000000003</v>
      </c>
      <c r="O91" s="58">
        <v>0.71540000000000004</v>
      </c>
      <c r="P91" s="58">
        <v>1.846669174E-3</v>
      </c>
      <c r="Q91" s="58">
        <v>6.8642558459999998E-3</v>
      </c>
      <c r="R91" s="58">
        <v>8.1182161200000005E-4</v>
      </c>
      <c r="S91" s="58">
        <v>4.2579749520000001E-2</v>
      </c>
      <c r="T91" s="58">
        <v>9.7039002200000003E-4</v>
      </c>
      <c r="U91" s="58">
        <v>2.1002283960000001E-4</v>
      </c>
      <c r="V91" s="85">
        <v>26.137755488796</v>
      </c>
      <c r="W91" s="85">
        <v>22.583401733340001</v>
      </c>
      <c r="X91" s="85">
        <v>0.28436487425135998</v>
      </c>
      <c r="Y91" s="85">
        <v>198.74523885955202</v>
      </c>
      <c r="Z91" s="85">
        <v>0.51869287455944002</v>
      </c>
      <c r="AA91" s="85">
        <v>9.7005349154448001E-2</v>
      </c>
      <c r="AB91" s="85">
        <v>116</v>
      </c>
      <c r="AC91" s="58">
        <v>4.282834721052632E-4</v>
      </c>
      <c r="AD91" s="85"/>
      <c r="AE91" s="82">
        <v>6.4359723738947362E-3</v>
      </c>
      <c r="AF91" s="85">
        <v>21.174349110113681</v>
      </c>
      <c r="AG91" s="14">
        <v>1</v>
      </c>
      <c r="AH91" s="1">
        <v>6.4359723738947362E-3</v>
      </c>
      <c r="AI91" s="14">
        <v>25.677560874735001</v>
      </c>
      <c r="AJ91" s="14">
        <v>19.576362244334526</v>
      </c>
      <c r="AK91" s="14">
        <v>0.21348345889136</v>
      </c>
      <c r="AL91" s="14">
        <v>198.73488129852811</v>
      </c>
      <c r="AM91" s="14">
        <v>0.34304544518166225</v>
      </c>
      <c r="AN91" s="14">
        <v>6.3366967589616005E-2</v>
      </c>
      <c r="AO91" s="14">
        <v>20.879076411847375</v>
      </c>
      <c r="AP91" s="85">
        <v>116</v>
      </c>
      <c r="AQ91" s="85"/>
    </row>
    <row r="92" spans="1:43" s="34" customFormat="1" ht="17" customHeight="1" x14ac:dyDescent="0.2">
      <c r="A92" t="s">
        <v>358</v>
      </c>
      <c r="B92" s="5">
        <v>1.51335E-4</v>
      </c>
      <c r="C92" s="5">
        <v>1.22778E-5</v>
      </c>
      <c r="D92" s="5">
        <v>1.11998E-3</v>
      </c>
      <c r="E92" s="5">
        <v>6.4439399999999998E-5</v>
      </c>
      <c r="F92" s="5">
        <v>3.0642499999999998E-4</v>
      </c>
      <c r="G92" s="5">
        <v>1.3131200000000001E-5</v>
      </c>
      <c r="H92" s="5">
        <v>6.0287599999999997E-2</v>
      </c>
      <c r="I92" s="5">
        <v>5.4319199999999996E-4</v>
      </c>
      <c r="J92" s="5">
        <v>5.8353300000000001E-4</v>
      </c>
      <c r="K92" s="5">
        <v>2.10112E-5</v>
      </c>
      <c r="L92" s="5">
        <v>8.3881599999999993E-5</v>
      </c>
      <c r="M92" s="5">
        <v>1.09861E-5</v>
      </c>
      <c r="N92" s="13">
        <v>35.770000000000003</v>
      </c>
      <c r="O92" s="5">
        <v>0.71540000000000004</v>
      </c>
      <c r="P92" s="5">
        <v>1.08265059E-4</v>
      </c>
      <c r="Q92" s="5">
        <v>8.012336920000001E-4</v>
      </c>
      <c r="R92" s="5">
        <v>2.1921644500000001E-4</v>
      </c>
      <c r="S92" s="5">
        <v>4.3129749039999998E-2</v>
      </c>
      <c r="T92" s="5">
        <v>4.1745950820000006E-4</v>
      </c>
      <c r="U92" s="5">
        <v>6.0008896639999999E-5</v>
      </c>
      <c r="V92" s="28">
        <v>1.532383645086</v>
      </c>
      <c r="W92" s="28">
        <v>2.6360588466800001</v>
      </c>
      <c r="X92" s="28">
        <v>7.6787136354599994E-2</v>
      </c>
      <c r="Y92" s="28">
        <v>201.312416619104</v>
      </c>
      <c r="Z92" s="28">
        <v>0.22314045632306403</v>
      </c>
      <c r="AA92" s="28">
        <v>2.77169091800832E-2</v>
      </c>
      <c r="AB92" s="14">
        <v>117</v>
      </c>
      <c r="AC92" s="5">
        <v>4.3083751642105273E-4</v>
      </c>
      <c r="AD92" s="14"/>
      <c r="AE92" s="1">
        <v>3.7039617557894737E-4</v>
      </c>
      <c r="AF92" s="14">
        <v>1.2186034176547369</v>
      </c>
      <c r="AG92" s="14">
        <v>1</v>
      </c>
      <c r="AH92" s="1">
        <v>3.7039617557894737E-4</v>
      </c>
      <c r="AI92" s="14">
        <v>1.072189031025</v>
      </c>
      <c r="AJ92" s="14">
        <v>1.1266377923654216</v>
      </c>
      <c r="AK92" s="14">
        <v>5.9057209945999958E-3</v>
      </c>
      <c r="AL92" s="14">
        <v>201.30205905808009</v>
      </c>
      <c r="AM92" s="14">
        <v>4.7493026945286294E-2</v>
      </c>
      <c r="AN92" s="14">
        <v>-5.9214723847488028E-3</v>
      </c>
      <c r="AO92" s="14">
        <v>2.4371206222977646</v>
      </c>
      <c r="AP92" s="14">
        <v>117</v>
      </c>
      <c r="AQ92" s="14"/>
    </row>
    <row r="93" spans="1:43" s="34" customFormat="1" ht="17" customHeight="1" x14ac:dyDescent="0.2">
      <c r="A93" t="s">
        <v>359</v>
      </c>
      <c r="B93" s="5">
        <v>1.1758E-4</v>
      </c>
      <c r="C93" s="5">
        <v>2.53835E-6</v>
      </c>
      <c r="D93" s="5">
        <v>1.0835700000000001E-3</v>
      </c>
      <c r="E93" s="5">
        <v>3.6636900000000002E-5</v>
      </c>
      <c r="F93" s="5">
        <v>2.7740499999999999E-4</v>
      </c>
      <c r="G93" s="5">
        <v>1.85609E-5</v>
      </c>
      <c r="H93" s="5">
        <v>5.67678E-2</v>
      </c>
      <c r="I93" s="5">
        <v>4.0195200000000002E-4</v>
      </c>
      <c r="J93" s="5">
        <v>5.3953699999999998E-4</v>
      </c>
      <c r="K93" s="5">
        <v>2.32579E-5</v>
      </c>
      <c r="L93" s="5">
        <v>8.46636E-5</v>
      </c>
      <c r="M93" s="5">
        <v>1.03781E-5</v>
      </c>
      <c r="N93" s="13">
        <v>35.770000000000003</v>
      </c>
      <c r="O93" s="5">
        <v>0.71540000000000004</v>
      </c>
      <c r="P93" s="5">
        <v>8.4116731999999995E-5</v>
      </c>
      <c r="Q93" s="5">
        <v>7.7518597800000006E-4</v>
      </c>
      <c r="R93" s="5">
        <v>1.9845553699999999E-4</v>
      </c>
      <c r="S93" s="5">
        <v>4.0611684120000005E-2</v>
      </c>
      <c r="T93" s="5">
        <v>3.8598476980000003E-4</v>
      </c>
      <c r="U93" s="5">
        <v>6.056833944E-5</v>
      </c>
      <c r="V93" s="28">
        <v>1.190588224728</v>
      </c>
      <c r="W93" s="28">
        <v>2.5503618676200004</v>
      </c>
      <c r="X93" s="28">
        <v>6.9515005500359994E-2</v>
      </c>
      <c r="Y93" s="28">
        <v>189.55909679851203</v>
      </c>
      <c r="Z93" s="28">
        <v>0.20631657915349599</v>
      </c>
      <c r="AA93" s="28">
        <v>2.79753046205472E-2</v>
      </c>
      <c r="AB93" s="14">
        <v>118</v>
      </c>
      <c r="AC93" s="5">
        <v>4.333915607368422E-4</v>
      </c>
      <c r="AD93" s="14"/>
      <c r="AE93" s="1">
        <v>3.4179441726315786E-4</v>
      </c>
      <c r="AF93" s="14">
        <v>1.1245036327957894</v>
      </c>
      <c r="AG93" s="14">
        <v>1</v>
      </c>
      <c r="AH93" s="1">
        <v>3.4179441726315786E-4</v>
      </c>
      <c r="AI93" s="14">
        <v>0.73039361066699993</v>
      </c>
      <c r="AJ93" s="14">
        <v>1.0396395349014966</v>
      </c>
      <c r="AK93" s="14">
        <v>-1.3664098596400088E-3</v>
      </c>
      <c r="AL93" s="14">
        <v>189.54873923748812</v>
      </c>
      <c r="AM93" s="14">
        <v>3.0669149775718278E-2</v>
      </c>
      <c r="AN93" s="14">
        <v>-5.6630769442848018E-3</v>
      </c>
      <c r="AO93" s="14">
        <v>2.3578910272533333</v>
      </c>
      <c r="AP93" s="14">
        <v>118</v>
      </c>
      <c r="AQ93" s="14"/>
    </row>
    <row r="94" spans="1:43" s="34" customFormat="1" ht="17" customHeight="1" x14ac:dyDescent="0.2">
      <c r="A94" t="s">
        <v>360</v>
      </c>
      <c r="B94" s="5">
        <v>1.6191400000000001E-4</v>
      </c>
      <c r="C94" s="5">
        <v>6.4510900000000001E-6</v>
      </c>
      <c r="D94" s="5">
        <v>1.1908999999999999E-3</v>
      </c>
      <c r="E94" s="5">
        <v>3.1708699999999997E-5</v>
      </c>
      <c r="F94" s="5">
        <v>4.75692E-4</v>
      </c>
      <c r="G94" s="5">
        <v>1.12406E-5</v>
      </c>
      <c r="H94" s="5">
        <v>4.3035499999999997E-2</v>
      </c>
      <c r="I94" s="5">
        <v>2.4904499999999998E-4</v>
      </c>
      <c r="J94" s="5">
        <v>5.0626999999999996E-4</v>
      </c>
      <c r="K94" s="5">
        <v>1.5798200000000001E-5</v>
      </c>
      <c r="L94" s="5">
        <v>1.16172E-4</v>
      </c>
      <c r="M94" s="5">
        <v>5.7443999999999996E-6</v>
      </c>
      <c r="N94" s="13">
        <v>35.770000000000003</v>
      </c>
      <c r="O94" s="5">
        <v>0.71540000000000004</v>
      </c>
      <c r="P94" s="5">
        <v>1.1583327560000002E-4</v>
      </c>
      <c r="Q94" s="5">
        <v>8.5196985999999998E-4</v>
      </c>
      <c r="R94" s="5">
        <v>3.4031005680000001E-4</v>
      </c>
      <c r="S94" s="5">
        <v>3.0787596699999999E-2</v>
      </c>
      <c r="T94" s="5">
        <v>3.62185558E-4</v>
      </c>
      <c r="U94" s="5">
        <v>8.3109448800000005E-5</v>
      </c>
      <c r="V94" s="28">
        <v>1.6395041828424002</v>
      </c>
      <c r="W94" s="28">
        <v>2.8029808394</v>
      </c>
      <c r="X94" s="28">
        <v>0.119203806695904</v>
      </c>
      <c r="Y94" s="28">
        <v>143.70418635692002</v>
      </c>
      <c r="Z94" s="28">
        <v>0.19359542446215999</v>
      </c>
      <c r="AA94" s="28">
        <v>3.8386592211744001E-2</v>
      </c>
      <c r="AB94" s="14">
        <v>119</v>
      </c>
      <c r="AC94" s="5">
        <v>4.3594560505263167E-4</v>
      </c>
      <c r="AD94" s="14"/>
      <c r="AE94" s="1">
        <v>4.1602425494736831E-4</v>
      </c>
      <c r="AF94" s="14">
        <v>1.3687197987768418</v>
      </c>
      <c r="AG94" s="14">
        <v>1</v>
      </c>
      <c r="AH94" s="1">
        <v>4.1602425494736831E-4</v>
      </c>
      <c r="AI94" s="14">
        <v>1.1793095687814001</v>
      </c>
      <c r="AJ94" s="14">
        <v>1.2654251827297023</v>
      </c>
      <c r="AK94" s="14">
        <v>4.8322391335903991E-2</v>
      </c>
      <c r="AL94" s="14">
        <v>143.69382879589611</v>
      </c>
      <c r="AM94" s="14">
        <v>1.7947995084382263E-2</v>
      </c>
      <c r="AN94" s="14">
        <v>4.7482106469120006E-3</v>
      </c>
      <c r="AO94" s="14">
        <v>2.5914453375010336</v>
      </c>
      <c r="AP94" s="14">
        <v>119</v>
      </c>
      <c r="AQ94" s="14"/>
    </row>
    <row r="95" spans="1:43" s="83" customFormat="1" ht="17" customHeight="1" x14ac:dyDescent="0.2">
      <c r="A95" s="83" t="s">
        <v>361</v>
      </c>
      <c r="B95" s="58">
        <v>4.5654699999999999E-2</v>
      </c>
      <c r="C95" s="58">
        <v>6.4566900000000002E-3</v>
      </c>
      <c r="D95" s="58">
        <v>0.94643999999999995</v>
      </c>
      <c r="E95" s="58">
        <v>5.21615E-2</v>
      </c>
      <c r="F95" s="58">
        <v>5.4094300000000004</v>
      </c>
      <c r="G95" s="58">
        <v>0.29702000000000001</v>
      </c>
      <c r="H95" s="58">
        <v>23025.6348</v>
      </c>
      <c r="I95" s="58">
        <v>1395.82347</v>
      </c>
      <c r="J95" s="58">
        <v>0.85831999999999997</v>
      </c>
      <c r="K95" s="58">
        <v>0.21626000000000001</v>
      </c>
      <c r="L95" s="58">
        <v>0.54323999999999995</v>
      </c>
      <c r="M95" s="58">
        <v>0.21001</v>
      </c>
      <c r="N95" s="84">
        <v>0</v>
      </c>
      <c r="O95" s="58">
        <v>0</v>
      </c>
      <c r="P95" s="58">
        <v>0</v>
      </c>
      <c r="Q95" s="58">
        <v>0</v>
      </c>
      <c r="R95" s="58">
        <v>0</v>
      </c>
      <c r="S95" s="58">
        <v>0</v>
      </c>
      <c r="T95" s="58">
        <v>0</v>
      </c>
      <c r="U95" s="58">
        <v>0</v>
      </c>
      <c r="V95" s="85">
        <v>0</v>
      </c>
      <c r="W95" s="85">
        <v>0</v>
      </c>
      <c r="X95" s="85">
        <v>0</v>
      </c>
      <c r="Y95" s="85">
        <v>0</v>
      </c>
      <c r="Z95" s="85">
        <v>0</v>
      </c>
      <c r="AA95" s="85">
        <v>0</v>
      </c>
      <c r="AB95" s="85">
        <v>120</v>
      </c>
      <c r="AC95" s="58">
        <v>4.3849964936842114E-4</v>
      </c>
      <c r="AD95" s="85"/>
      <c r="AE95" s="82"/>
      <c r="AF95" s="85">
        <v>0</v>
      </c>
      <c r="AG95" s="14">
        <v>1</v>
      </c>
      <c r="AH95" s="1">
        <v>0</v>
      </c>
      <c r="AI95" s="14">
        <v>-0.46019461406099998</v>
      </c>
      <c r="AJ95" s="14">
        <v>0</v>
      </c>
      <c r="AK95" s="14">
        <v>-7.0881415360000005E-2</v>
      </c>
      <c r="AL95" s="14">
        <v>-1.0357561023911114E-2</v>
      </c>
      <c r="AM95" s="14">
        <v>-0.17564742937777772</v>
      </c>
      <c r="AN95" s="14">
        <v>-3.3638381564832003E-2</v>
      </c>
      <c r="AO95" s="14">
        <v>0</v>
      </c>
      <c r="AP95" s="85">
        <v>120</v>
      </c>
      <c r="AQ95" s="85"/>
    </row>
    <row r="96" spans="1:43" s="93" customFormat="1" ht="17" customHeight="1" x14ac:dyDescent="0.2">
      <c r="A96" s="83" t="s">
        <v>362</v>
      </c>
      <c r="B96" s="58">
        <v>4.04213E-4</v>
      </c>
      <c r="C96" s="58">
        <v>5.2528899999999998E-5</v>
      </c>
      <c r="D96" s="58">
        <v>2.3431899999999999E-2</v>
      </c>
      <c r="E96" s="58">
        <v>4.5361200000000003E-3</v>
      </c>
      <c r="F96" s="58">
        <v>9.4666500000000001E-2</v>
      </c>
      <c r="G96" s="58">
        <v>1.8060400000000001E-3</v>
      </c>
      <c r="H96" s="58">
        <v>0.21615000000000001</v>
      </c>
      <c r="I96" s="58">
        <v>2.1568099999999999E-3</v>
      </c>
      <c r="J96" s="58">
        <v>8.1008899999999995E-4</v>
      </c>
      <c r="K96" s="58">
        <v>1.35907E-4</v>
      </c>
      <c r="L96" s="58">
        <v>8.7747199999999997E-3</v>
      </c>
      <c r="M96" s="58">
        <v>2.89917E-3</v>
      </c>
      <c r="N96" s="84">
        <v>51.54</v>
      </c>
      <c r="O96" s="58">
        <v>1.0307999999999999</v>
      </c>
      <c r="P96" s="58">
        <v>4.1666276039999995E-4</v>
      </c>
      <c r="Q96" s="58">
        <v>2.4153602519999998E-2</v>
      </c>
      <c r="R96" s="58">
        <v>9.7582228199999996E-2</v>
      </c>
      <c r="S96" s="58">
        <v>0.22280742000000001</v>
      </c>
      <c r="T96" s="58">
        <v>8.3503974119999991E-4</v>
      </c>
      <c r="U96" s="58">
        <v>9.044981375999999E-3</v>
      </c>
      <c r="V96" s="85">
        <v>5.897444710701599</v>
      </c>
      <c r="W96" s="85">
        <v>150.59771171219998</v>
      </c>
      <c r="X96" s="85">
        <v>34.181102893895996</v>
      </c>
      <c r="Y96" s="85">
        <v>1039.9759135920001</v>
      </c>
      <c r="Z96" s="85">
        <v>0.44634544246622393</v>
      </c>
      <c r="AA96" s="85">
        <v>4.1776959979468797</v>
      </c>
      <c r="AB96" s="85">
        <v>121</v>
      </c>
      <c r="AC96" s="58">
        <v>4.4105369368421061E-4</v>
      </c>
      <c r="AD96" s="85"/>
      <c r="AE96" s="82">
        <v>2.3712548826315787E-2</v>
      </c>
      <c r="AF96" s="85">
        <v>147.84774193207892</v>
      </c>
      <c r="AG96" s="14">
        <v>1</v>
      </c>
      <c r="AH96" s="82">
        <v>2.3712548826315787E-2</v>
      </c>
      <c r="AI96" s="14">
        <v>5.4372500966405992</v>
      </c>
      <c r="AJ96" s="85">
        <v>136.68996095312446</v>
      </c>
      <c r="AK96" s="14">
        <v>34.110221478535998</v>
      </c>
      <c r="AL96" s="14">
        <v>1039.9655560309764</v>
      </c>
      <c r="AM96" s="14">
        <v>0.27069801308844621</v>
      </c>
      <c r="AN96" s="14">
        <v>4.1440576163820477</v>
      </c>
      <c r="AO96" s="85">
        <v>139.23239587268989</v>
      </c>
      <c r="AP96" s="85">
        <v>121</v>
      </c>
      <c r="AQ96" s="85"/>
    </row>
    <row r="97" spans="1:43" s="77" customFormat="1" ht="17" customHeight="1" x14ac:dyDescent="0.2">
      <c r="A97" s="162" t="s">
        <v>363</v>
      </c>
      <c r="B97" s="163">
        <v>4.01562E-5</v>
      </c>
      <c r="C97" s="163">
        <v>7.09832E-6</v>
      </c>
      <c r="D97" s="163">
        <v>5.1944700000000003E-4</v>
      </c>
      <c r="E97" s="163">
        <v>3.6859400000000002E-5</v>
      </c>
      <c r="F97" s="163">
        <v>6.5996300000000004E-3</v>
      </c>
      <c r="G97" s="163">
        <v>5.3430000000000002E-5</v>
      </c>
      <c r="H97" s="163">
        <v>3.8724499999999998E-4</v>
      </c>
      <c r="I97" s="163">
        <v>1.11681E-4</v>
      </c>
      <c r="J97" s="163">
        <v>2.66956E-4</v>
      </c>
      <c r="K97" s="163">
        <v>1.5663800000000001E-5</v>
      </c>
      <c r="L97" s="163">
        <v>8.8735300000000004E-5</v>
      </c>
      <c r="M97" s="163">
        <v>1.2405800000000001E-5</v>
      </c>
      <c r="N97" s="164">
        <v>42.7</v>
      </c>
      <c r="O97" s="163">
        <v>0.85400000000000009</v>
      </c>
      <c r="P97" s="163">
        <v>3.4293394800000002E-5</v>
      </c>
      <c r="Q97" s="163">
        <v>4.4360773800000008E-4</v>
      </c>
      <c r="R97" s="163">
        <v>5.6360840200000012E-3</v>
      </c>
      <c r="S97" s="163">
        <v>3.3070723000000002E-4</v>
      </c>
      <c r="T97" s="163">
        <v>2.2798042400000001E-4</v>
      </c>
      <c r="U97" s="163">
        <v>7.5779946200000005E-5</v>
      </c>
      <c r="V97" s="165">
        <v>0.48538870999920003</v>
      </c>
      <c r="W97" s="165">
        <v>1.4594694580200003</v>
      </c>
      <c r="X97" s="165">
        <v>1.9742075105256003</v>
      </c>
      <c r="Y97" s="165">
        <v>1.5436090667480002</v>
      </c>
      <c r="Z97" s="165">
        <v>0.12186009623648</v>
      </c>
      <c r="AA97" s="165">
        <v>3.5001241550856002E-2</v>
      </c>
      <c r="AB97" s="165">
        <v>122</v>
      </c>
      <c r="AC97" s="166">
        <v>4.4360773800000008E-4</v>
      </c>
      <c r="AD97" s="165">
        <v>1.4594694580200003</v>
      </c>
      <c r="AE97" s="1"/>
      <c r="AF97" s="14"/>
      <c r="AG97" s="14">
        <v>1</v>
      </c>
      <c r="AH97" s="1">
        <v>0</v>
      </c>
      <c r="AI97" s="14">
        <v>2.5194095938200038E-2</v>
      </c>
      <c r="AJ97" s="14">
        <v>0</v>
      </c>
      <c r="AK97" s="14">
        <v>1.9033260951656001</v>
      </c>
      <c r="AL97" s="14">
        <v>1.5332515057240892</v>
      </c>
      <c r="AM97" s="14">
        <v>-5.378733314129773E-2</v>
      </c>
      <c r="AN97" s="14">
        <v>1.3628599860240004E-3</v>
      </c>
      <c r="AO97" s="14">
        <v>1.3493261420298135</v>
      </c>
      <c r="AP97" s="165">
        <v>122</v>
      </c>
      <c r="AQ97" s="165"/>
    </row>
    <row r="98" spans="1:43" ht="15" customHeight="1" x14ac:dyDescent="0.2">
      <c r="A98" t="s">
        <v>101</v>
      </c>
      <c r="B98" s="5">
        <v>1.29039E-5</v>
      </c>
      <c r="C98" s="5">
        <v>4.75312E-6</v>
      </c>
      <c r="D98" s="5">
        <v>4.9157300000000003E-4</v>
      </c>
      <c r="E98" s="5">
        <v>1.0910199999999999E-5</v>
      </c>
      <c r="F98" s="5">
        <v>1.20392E-4</v>
      </c>
      <c r="G98" s="5">
        <v>1.2135300000000001E-5</v>
      </c>
      <c r="H98" s="5">
        <v>1.6932200000000001E-6</v>
      </c>
      <c r="I98" s="5">
        <v>1.9551600000000001E-6</v>
      </c>
      <c r="J98" s="5">
        <v>1.7669499999999999E-4</v>
      </c>
      <c r="K98" s="5">
        <v>1.6563899999999999E-5</v>
      </c>
      <c r="L98" s="5">
        <v>2.7937400000000001</v>
      </c>
      <c r="M98" s="5">
        <v>1.4631099999999999E-2</v>
      </c>
      <c r="N98" s="13">
        <v>100</v>
      </c>
      <c r="O98" s="5">
        <v>2</v>
      </c>
      <c r="P98" s="5">
        <v>2.58078E-5</v>
      </c>
      <c r="Q98" s="5">
        <v>9.8314600000000006E-4</v>
      </c>
      <c r="R98" s="5">
        <v>2.4078399999999999E-4</v>
      </c>
      <c r="S98" s="5">
        <v>3.3864400000000001E-6</v>
      </c>
      <c r="T98" s="5">
        <v>3.5338999999999998E-4</v>
      </c>
      <c r="U98" s="5">
        <v>5.5874800000000002</v>
      </c>
      <c r="V98" s="28">
        <v>0.36528360120000003</v>
      </c>
      <c r="W98" s="28">
        <v>3.6091289660000001</v>
      </c>
      <c r="X98" s="28">
        <v>8.4341819519999986E-2</v>
      </c>
      <c r="Y98" s="28">
        <v>1.5806547344000003E-2</v>
      </c>
      <c r="Z98" s="28">
        <v>0.18889402279999998</v>
      </c>
      <c r="AA98" s="28">
        <v>2580.7452624000002</v>
      </c>
      <c r="AB98" s="14">
        <v>123</v>
      </c>
      <c r="AC98" s="5">
        <v>4.3924670693750009E-4</v>
      </c>
      <c r="AE98" s="1">
        <v>5.4389929306249997E-4</v>
      </c>
      <c r="AF98" s="14">
        <v>1.9966543048324374</v>
      </c>
      <c r="AG98" s="14">
        <v>1</v>
      </c>
      <c r="AH98" s="1">
        <v>5.4389929306249997E-4</v>
      </c>
      <c r="AI98" s="14">
        <v>-9.4911012860999996E-2</v>
      </c>
      <c r="AJ98" s="14">
        <v>1.8459706952427721</v>
      </c>
      <c r="AK98" s="14">
        <v>1.3460404159999989E-2</v>
      </c>
      <c r="AL98" s="14">
        <v>5.448986320088888E-3</v>
      </c>
      <c r="AM98" s="14">
        <v>1.3246593422222253E-2</v>
      </c>
      <c r="AN98" s="14">
        <v>2580.7116240184355</v>
      </c>
      <c r="AO98" s="14">
        <v>3.3367550358933884</v>
      </c>
      <c r="AP98" s="14">
        <v>123</v>
      </c>
      <c r="AQ98" s="14"/>
    </row>
    <row r="99" spans="1:43" ht="15" customHeight="1" x14ac:dyDescent="0.2">
      <c r="A99" t="s">
        <v>364</v>
      </c>
      <c r="B99" s="5">
        <v>8.61753E-3</v>
      </c>
      <c r="C99" s="5">
        <v>1.0697899999999999E-3</v>
      </c>
      <c r="D99" s="5">
        <v>0.51627999999999996</v>
      </c>
      <c r="E99" s="5">
        <v>3.0469099999999999E-3</v>
      </c>
      <c r="F99" s="5">
        <v>0.28186</v>
      </c>
      <c r="G99" s="5">
        <v>2.0317E-3</v>
      </c>
      <c r="H99" s="5">
        <v>6.0755299999999998E-2</v>
      </c>
      <c r="I99" s="5">
        <v>3.93846E-4</v>
      </c>
      <c r="J99" s="5">
        <v>1.44411</v>
      </c>
      <c r="K99" s="5">
        <v>1.51193E-2</v>
      </c>
      <c r="L99" s="5">
        <v>7.37038E-2</v>
      </c>
      <c r="M99" s="5">
        <v>1.14101E-3</v>
      </c>
      <c r="N99" s="13">
        <v>48.7</v>
      </c>
      <c r="O99" s="5">
        <v>0.97400000000000009</v>
      </c>
      <c r="P99" s="5">
        <v>8.3934742200000006E-3</v>
      </c>
      <c r="Q99" s="5">
        <v>0.50285672000000003</v>
      </c>
      <c r="R99" s="5">
        <v>0.27453164000000002</v>
      </c>
      <c r="S99" s="5">
        <v>5.9175662200000007E-2</v>
      </c>
      <c r="T99" s="5">
        <v>1.40656314</v>
      </c>
      <c r="U99" s="5">
        <v>7.1787501200000006E-2</v>
      </c>
      <c r="V99" s="28">
        <v>118.80123410988001</v>
      </c>
      <c r="W99" s="28">
        <v>1845.9870191200002</v>
      </c>
      <c r="X99" s="28">
        <v>96.162942859200001</v>
      </c>
      <c r="Y99" s="28">
        <v>276.20832088472002</v>
      </c>
      <c r="Z99" s="28">
        <v>751.83612959280003</v>
      </c>
      <c r="AA99" s="28">
        <v>33.157211054256003</v>
      </c>
      <c r="AB99" s="14">
        <v>124</v>
      </c>
      <c r="AC99" s="5">
        <v>4.348856758750001E-4</v>
      </c>
      <c r="AE99" s="1">
        <v>0.50242183432412502</v>
      </c>
      <c r="AF99" s="14">
        <v>1844.390553803863</v>
      </c>
      <c r="AG99" s="14">
        <v>1</v>
      </c>
      <c r="AH99" s="1">
        <v>0.50242183432412502</v>
      </c>
      <c r="AI99" s="14">
        <v>118.34103949581902</v>
      </c>
      <c r="AJ99" s="14">
        <v>1705.1979927943742</v>
      </c>
      <c r="AK99" s="14">
        <v>96.092061443839995</v>
      </c>
      <c r="AL99" s="14">
        <v>276.19796332369611</v>
      </c>
      <c r="AM99" s="14">
        <v>751.66048216342222</v>
      </c>
      <c r="AN99" s="14">
        <v>33.123572672691175</v>
      </c>
      <c r="AO99" s="14">
        <v>1706.6739759840671</v>
      </c>
      <c r="AP99" s="14">
        <v>124</v>
      </c>
      <c r="AQ99" s="14"/>
    </row>
    <row r="100" spans="1:43" s="97" customFormat="1" ht="15" customHeight="1" x14ac:dyDescent="0.2">
      <c r="A100" s="97" t="s">
        <v>365</v>
      </c>
      <c r="B100" s="89">
        <v>5.1320699999999998E-5</v>
      </c>
      <c r="C100" s="89">
        <v>6.2343200000000003E-6</v>
      </c>
      <c r="D100" s="89">
        <v>1.6887099999999999E-2</v>
      </c>
      <c r="E100" s="89">
        <v>2.8411199999999999E-4</v>
      </c>
      <c r="F100" s="89">
        <v>1.34175E-4</v>
      </c>
      <c r="G100" s="89">
        <v>1.3722499999999999E-5</v>
      </c>
      <c r="H100" s="89">
        <v>4.8921299999999997E-6</v>
      </c>
      <c r="I100" s="89">
        <v>1.5512099999999999E-6</v>
      </c>
      <c r="J100" s="89">
        <v>2.4185499999999999E-4</v>
      </c>
      <c r="K100" s="89">
        <v>2.3744499999999999E-5</v>
      </c>
      <c r="L100" s="89">
        <v>5.61635E-4</v>
      </c>
      <c r="M100" s="89">
        <v>1.40187E-5</v>
      </c>
      <c r="N100" s="98">
        <v>100</v>
      </c>
      <c r="O100" s="89">
        <v>2</v>
      </c>
      <c r="P100" s="89">
        <v>1.026414E-4</v>
      </c>
      <c r="Q100" s="89">
        <v>3.3774199999999997E-2</v>
      </c>
      <c r="R100" s="89">
        <v>2.6834999999999999E-4</v>
      </c>
      <c r="S100" s="89">
        <v>9.7842599999999994E-6</v>
      </c>
      <c r="T100" s="89">
        <v>4.8370999999999999E-4</v>
      </c>
      <c r="U100" s="89">
        <v>1.12327E-3</v>
      </c>
      <c r="V100" s="99">
        <v>1.4527863755999999</v>
      </c>
      <c r="W100" s="99">
        <v>123.98508819999999</v>
      </c>
      <c r="X100" s="99">
        <v>9.3997637999999994E-2</v>
      </c>
      <c r="Y100" s="99">
        <v>4.5669011975999999E-2</v>
      </c>
      <c r="Z100" s="99">
        <v>0.25855266919999997</v>
      </c>
      <c r="AA100" s="99">
        <v>0.51881594760000005</v>
      </c>
      <c r="AB100" s="99">
        <v>125</v>
      </c>
      <c r="AC100" s="89">
        <v>4.3052464481250005E-4</v>
      </c>
      <c r="AD100" s="99"/>
      <c r="AE100" s="90">
        <v>3.3343675355187501E-2</v>
      </c>
      <c r="AF100" s="99">
        <v>122.40463222889332</v>
      </c>
      <c r="AG100" s="14">
        <v>1</v>
      </c>
      <c r="AH100" s="1">
        <v>3.3343675355187501E-2</v>
      </c>
      <c r="AI100" s="14">
        <v>0.99259176153899986</v>
      </c>
      <c r="AJ100" s="14">
        <v>113.16699315932338</v>
      </c>
      <c r="AK100" s="14">
        <v>2.3116222639999989E-2</v>
      </c>
      <c r="AL100" s="14">
        <v>3.5311450952088888E-2</v>
      </c>
      <c r="AM100" s="14">
        <v>8.2905239822222254E-2</v>
      </c>
      <c r="AN100" s="14">
        <v>0.48517756603516793</v>
      </c>
      <c r="AO100" s="14">
        <v>114.62817519805854</v>
      </c>
      <c r="AP100" s="99">
        <v>125</v>
      </c>
      <c r="AQ100" s="99" t="s">
        <v>367</v>
      </c>
    </row>
    <row r="101" spans="1:43" s="97" customFormat="1" ht="15" customHeight="1" x14ac:dyDescent="0.2">
      <c r="A101" s="97" t="s">
        <v>103</v>
      </c>
      <c r="B101" s="89">
        <v>1.9116100000000002E-5</v>
      </c>
      <c r="C101" s="89">
        <v>3.1150799999999999E-6</v>
      </c>
      <c r="D101" s="89">
        <v>1.6629000000000001E-2</v>
      </c>
      <c r="E101" s="89">
        <v>2.6473600000000001E-4</v>
      </c>
      <c r="F101" s="89">
        <v>1.21523E-4</v>
      </c>
      <c r="G101" s="89">
        <v>4.5343400000000002E-6</v>
      </c>
      <c r="H101" s="89">
        <v>1.49986E-6</v>
      </c>
      <c r="I101" s="89">
        <v>7.8305799999999997E-7</v>
      </c>
      <c r="J101" s="89">
        <v>1.8108499999999999E-4</v>
      </c>
      <c r="K101" s="89">
        <v>6.2693700000000001E-6</v>
      </c>
      <c r="L101" s="89">
        <v>5.7561999999999999E-4</v>
      </c>
      <c r="M101" s="89">
        <v>1.8813100000000001E-5</v>
      </c>
      <c r="N101" s="98">
        <v>100</v>
      </c>
      <c r="O101" s="89">
        <v>2</v>
      </c>
      <c r="P101" s="89">
        <v>3.8232200000000003E-5</v>
      </c>
      <c r="Q101" s="89">
        <v>3.3258000000000003E-2</v>
      </c>
      <c r="R101" s="89">
        <v>2.4304599999999999E-4</v>
      </c>
      <c r="S101" s="89">
        <v>2.99972E-6</v>
      </c>
      <c r="T101" s="89">
        <v>3.6216999999999998E-4</v>
      </c>
      <c r="U101" s="89">
        <v>1.15124E-3</v>
      </c>
      <c r="V101" s="99">
        <v>0.54113855880000006</v>
      </c>
      <c r="W101" s="99">
        <v>122.090118</v>
      </c>
      <c r="X101" s="99">
        <v>8.5134152879999994E-2</v>
      </c>
      <c r="Y101" s="99">
        <v>1.4001493072000002E-2</v>
      </c>
      <c r="Z101" s="99">
        <v>0.19358710839999999</v>
      </c>
      <c r="AA101" s="99">
        <v>0.53173473120000003</v>
      </c>
      <c r="AB101" s="99">
        <v>126</v>
      </c>
      <c r="AC101" s="89">
        <v>4.2616361375000006E-4</v>
      </c>
      <c r="AD101" s="99"/>
      <c r="AE101" s="90">
        <v>3.283183638625E-2</v>
      </c>
      <c r="AF101" s="99">
        <v>120.52567137392376</v>
      </c>
      <c r="AG101" s="14">
        <v>1</v>
      </c>
      <c r="AH101" s="1">
        <v>3.283183638625E-2</v>
      </c>
      <c r="AI101" s="14">
        <v>8.0943944739000045E-2</v>
      </c>
      <c r="AJ101" s="14">
        <v>111.42983381862659</v>
      </c>
      <c r="AK101" s="14">
        <v>1.4252737519999989E-2</v>
      </c>
      <c r="AL101" s="14">
        <v>3.6439320480888874E-3</v>
      </c>
      <c r="AM101" s="14">
        <v>1.7939679022222255E-2</v>
      </c>
      <c r="AN101" s="14">
        <v>0.49809634963516797</v>
      </c>
      <c r="AO101" s="14">
        <v>112.87621470640404</v>
      </c>
      <c r="AP101" s="99">
        <v>126</v>
      </c>
      <c r="AQ101" s="99" t="s">
        <v>366</v>
      </c>
    </row>
    <row r="102" spans="1:43" s="34" customFormat="1" ht="17" customHeight="1" x14ac:dyDescent="0.2">
      <c r="A102" t="s">
        <v>368</v>
      </c>
      <c r="B102" s="5">
        <v>1.47396E-4</v>
      </c>
      <c r="C102" s="5">
        <v>7.0411600000000002E-6</v>
      </c>
      <c r="D102" s="5">
        <v>9.6531299999999998E-4</v>
      </c>
      <c r="E102" s="5">
        <v>1.9355200000000001E-5</v>
      </c>
      <c r="F102" s="5">
        <v>5.1603300000000005E-4</v>
      </c>
      <c r="G102" s="5">
        <v>1.26529E-5</v>
      </c>
      <c r="H102" s="5">
        <v>6.5307400000000002E-2</v>
      </c>
      <c r="I102" s="5">
        <v>5.2611900000000002E-4</v>
      </c>
      <c r="J102" s="5">
        <v>6.0413600000000002E-4</v>
      </c>
      <c r="K102" s="5">
        <v>8.1333900000000001E-6</v>
      </c>
      <c r="L102" s="5">
        <v>2.3587799999999999E-4</v>
      </c>
      <c r="M102" s="5">
        <v>1.68471E-5</v>
      </c>
      <c r="N102" s="13">
        <v>35.770000000000003</v>
      </c>
      <c r="O102" s="5">
        <v>0.71540000000000004</v>
      </c>
      <c r="P102" s="5">
        <v>1.054470984E-4</v>
      </c>
      <c r="Q102" s="5">
        <v>6.9058492020000002E-4</v>
      </c>
      <c r="R102" s="5">
        <v>3.6917000820000008E-4</v>
      </c>
      <c r="S102" s="5">
        <v>4.6720913960000006E-2</v>
      </c>
      <c r="T102" s="5">
        <v>4.3219889440000004E-4</v>
      </c>
      <c r="U102" s="5">
        <v>1.687471212E-4</v>
      </c>
      <c r="V102" s="28">
        <v>1.4924982307536001</v>
      </c>
      <c r="W102" s="28">
        <v>2.2720243874579999</v>
      </c>
      <c r="X102" s="28">
        <v>0.129312870472296</v>
      </c>
      <c r="Y102" s="28">
        <v>218.07453799969605</v>
      </c>
      <c r="Z102" s="28">
        <v>0.231018953034688</v>
      </c>
      <c r="AA102" s="28">
        <v>7.7940920339856001E-2</v>
      </c>
      <c r="AB102" s="14">
        <v>127</v>
      </c>
      <c r="AC102" s="5">
        <v>4.2180258268750007E-4</v>
      </c>
      <c r="AD102" s="14"/>
      <c r="AE102" s="1">
        <v>2.6878233751249995E-4</v>
      </c>
      <c r="AF102" s="14">
        <v>0.88429389041612483</v>
      </c>
      <c r="AG102" s="14">
        <v>1</v>
      </c>
      <c r="AH102" s="1">
        <v>2.6878233751249995E-4</v>
      </c>
      <c r="AI102" s="14">
        <v>1.0323036166925998</v>
      </c>
      <c r="AJ102" s="14">
        <v>0.81755795369263085</v>
      </c>
      <c r="AK102" s="14">
        <v>5.8431455112296013E-2</v>
      </c>
      <c r="AL102" s="14">
        <v>218.06418043867211</v>
      </c>
      <c r="AM102" s="14">
        <v>5.5371523656910282E-2</v>
      </c>
      <c r="AN102" s="14">
        <v>4.4302538775023999E-2</v>
      </c>
      <c r="AO102" s="14">
        <v>2.1005591343346506</v>
      </c>
      <c r="AP102" s="14">
        <v>127</v>
      </c>
      <c r="AQ102" s="14"/>
    </row>
    <row r="103" spans="1:43" s="34" customFormat="1" ht="17" customHeight="1" x14ac:dyDescent="0.2">
      <c r="A103" t="s">
        <v>369</v>
      </c>
      <c r="B103" s="5">
        <v>2.8656899999999997E-4</v>
      </c>
      <c r="C103" s="5">
        <v>1.06005E-5</v>
      </c>
      <c r="D103" s="5">
        <v>1.68469E-3</v>
      </c>
      <c r="E103" s="5">
        <v>6.9076599999999997E-6</v>
      </c>
      <c r="F103" s="5">
        <v>3.1426700000000002E-4</v>
      </c>
      <c r="G103" s="5">
        <v>9.3958499999999992E-6</v>
      </c>
      <c r="H103" s="5">
        <v>3.5518399999999999E-2</v>
      </c>
      <c r="I103" s="5">
        <v>1.37269E-4</v>
      </c>
      <c r="J103" s="5">
        <v>5.3433599999999995E-4</v>
      </c>
      <c r="K103" s="5">
        <v>2.08663E-5</v>
      </c>
      <c r="L103" s="5">
        <v>5.1824399999999998E-5</v>
      </c>
      <c r="M103" s="5">
        <v>1.12364E-5</v>
      </c>
      <c r="N103" s="13">
        <v>35.770000000000003</v>
      </c>
      <c r="O103" s="5">
        <v>0.71540000000000004</v>
      </c>
      <c r="P103" s="5">
        <v>2.0501146259999998E-4</v>
      </c>
      <c r="Q103" s="5">
        <v>1.2052272260000001E-3</v>
      </c>
      <c r="R103" s="5">
        <v>2.2482661180000003E-4</v>
      </c>
      <c r="S103" s="5">
        <v>2.540986336E-2</v>
      </c>
      <c r="T103" s="5">
        <v>3.8226397439999996E-4</v>
      </c>
      <c r="U103" s="5">
        <v>3.7075175759999999E-5</v>
      </c>
      <c r="V103" s="28">
        <v>2.9017322416403997</v>
      </c>
      <c r="W103" s="28">
        <v>3.9651975735400002</v>
      </c>
      <c r="X103" s="28">
        <v>7.8752265581304007E-2</v>
      </c>
      <c r="Y103" s="28">
        <v>118.60307821913601</v>
      </c>
      <c r="Z103" s="28">
        <v>0.20432773959628797</v>
      </c>
      <c r="AA103" s="28">
        <v>1.7124282180028799E-2</v>
      </c>
      <c r="AB103" s="14">
        <v>128</v>
      </c>
      <c r="AC103" s="5">
        <v>4.1744155162500008E-4</v>
      </c>
      <c r="AD103" s="14"/>
      <c r="AE103" s="1">
        <v>7.8778567437500001E-4</v>
      </c>
      <c r="AF103" s="14">
        <v>2.5918148686937501</v>
      </c>
      <c r="AG103" s="14">
        <v>1</v>
      </c>
      <c r="AH103" s="1">
        <v>7.8778567437500001E-4</v>
      </c>
      <c r="AI103" s="14">
        <v>2.4415376275793994</v>
      </c>
      <c r="AJ103" s="14">
        <v>2.3962156511137627</v>
      </c>
      <c r="AK103" s="14">
        <v>7.8708502213040033E-3</v>
      </c>
      <c r="AL103" s="14">
        <v>118.5927206581121</v>
      </c>
      <c r="AM103" s="14">
        <v>2.8680310218510242E-2</v>
      </c>
      <c r="AN103" s="14">
        <v>-1.6514099384803204E-2</v>
      </c>
      <c r="AO103" s="14">
        <v>3.6659518394782231</v>
      </c>
      <c r="AP103" s="14">
        <v>128</v>
      </c>
      <c r="AQ103" s="14"/>
    </row>
    <row r="104" spans="1:43" s="34" customFormat="1" ht="17" customHeight="1" x14ac:dyDescent="0.2">
      <c r="A104" t="s">
        <v>370</v>
      </c>
      <c r="B104" s="5">
        <v>6.5881499999999996E-5</v>
      </c>
      <c r="C104" s="5">
        <v>4.2574400000000004E-6</v>
      </c>
      <c r="D104" s="5">
        <v>8.9517899999999996E-4</v>
      </c>
      <c r="E104" s="5">
        <v>2.6369200000000002E-5</v>
      </c>
      <c r="F104" s="5">
        <v>2.8633499999999997E-4</v>
      </c>
      <c r="G104" s="5">
        <v>2.23278E-5</v>
      </c>
      <c r="H104" s="5">
        <v>5.0931999999999998E-2</v>
      </c>
      <c r="I104" s="5">
        <v>4.1653600000000001E-4</v>
      </c>
      <c r="J104" s="5">
        <v>5.2179099999999996E-4</v>
      </c>
      <c r="K104" s="5">
        <v>1.7459799999999998E-5</v>
      </c>
      <c r="L104" s="5">
        <v>3.3411499999999997E-5</v>
      </c>
      <c r="M104" s="5">
        <v>7.8943300000000004E-6</v>
      </c>
      <c r="N104" s="13">
        <v>35.770000000000003</v>
      </c>
      <c r="O104" s="5">
        <v>0.71540000000000004</v>
      </c>
      <c r="P104" s="5">
        <v>4.7131625100000001E-5</v>
      </c>
      <c r="Q104" s="5">
        <v>6.4041105659999999E-4</v>
      </c>
      <c r="R104" s="5">
        <v>2.0484405899999999E-4</v>
      </c>
      <c r="S104" s="5">
        <v>3.64367528E-2</v>
      </c>
      <c r="T104" s="5">
        <v>3.7328928139999999E-4</v>
      </c>
      <c r="U104" s="5">
        <v>2.39025871E-5</v>
      </c>
      <c r="V104" s="28">
        <v>0.66710102166539997</v>
      </c>
      <c r="W104" s="28">
        <v>2.1069523762140001</v>
      </c>
      <c r="X104" s="28">
        <v>7.1752776986519995E-2</v>
      </c>
      <c r="Y104" s="28">
        <v>170.07218736928002</v>
      </c>
      <c r="Z104" s="28">
        <v>0.19953058669392798</v>
      </c>
      <c r="AA104" s="28">
        <v>1.1040126929748E-2</v>
      </c>
      <c r="AB104" s="14">
        <v>129</v>
      </c>
      <c r="AC104" s="5">
        <v>4.1308052056250008E-4</v>
      </c>
      <c r="AD104" s="14"/>
      <c r="AE104" s="1">
        <v>2.273305360374999E-4</v>
      </c>
      <c r="AF104" s="14">
        <v>0.74791746356337463</v>
      </c>
      <c r="AG104" s="14">
        <v>1</v>
      </c>
      <c r="AH104" s="1">
        <v>2.273305360374999E-4</v>
      </c>
      <c r="AI104" s="14">
        <v>0.20690640760440002</v>
      </c>
      <c r="AJ104" s="14">
        <v>0.69147359002346609</v>
      </c>
      <c r="AK104" s="14">
        <v>8.7136162651998918E-4</v>
      </c>
      <c r="AL104" s="14">
        <v>170.06182980825608</v>
      </c>
      <c r="AM104" s="14">
        <v>2.3883157316150261E-2</v>
      </c>
      <c r="AN104" s="14">
        <v>-2.2598254635084001E-2</v>
      </c>
      <c r="AO104" s="14">
        <v>1.9479447861103685</v>
      </c>
      <c r="AP104" s="14">
        <v>129</v>
      </c>
      <c r="AQ104" s="14"/>
    </row>
    <row r="105" spans="1:43" s="34" customFormat="1" ht="17" customHeight="1" x14ac:dyDescent="0.2">
      <c r="A105" t="s">
        <v>371</v>
      </c>
      <c r="B105" s="5">
        <v>7.30281E-5</v>
      </c>
      <c r="C105" s="5">
        <v>7.7743699999999992E-6</v>
      </c>
      <c r="D105" s="5">
        <v>9.1896700000000003E-4</v>
      </c>
      <c r="E105" s="5">
        <v>2.6653100000000001E-5</v>
      </c>
      <c r="F105" s="5">
        <v>3.97434E-4</v>
      </c>
      <c r="G105" s="5">
        <v>1.8957000000000002E-5</v>
      </c>
      <c r="H105" s="5">
        <v>3.4719100000000003E-2</v>
      </c>
      <c r="I105" s="5">
        <v>1.51607E-4</v>
      </c>
      <c r="J105" s="5">
        <v>4.86713E-4</v>
      </c>
      <c r="K105" s="5">
        <v>1.5378100000000001E-5</v>
      </c>
      <c r="L105" s="5">
        <v>4.3754700000000003E-5</v>
      </c>
      <c r="M105" s="5">
        <v>4.3565499999999998E-6</v>
      </c>
      <c r="N105" s="13">
        <v>35.770000000000003</v>
      </c>
      <c r="O105" s="5">
        <v>0.71540000000000004</v>
      </c>
      <c r="P105" s="5">
        <v>5.2244302740000003E-5</v>
      </c>
      <c r="Q105" s="5">
        <v>6.5742899180000003E-4</v>
      </c>
      <c r="R105" s="5">
        <v>2.8432428360000001E-4</v>
      </c>
      <c r="S105" s="5">
        <v>2.4838044140000005E-2</v>
      </c>
      <c r="T105" s="5">
        <v>3.4819448020000001E-4</v>
      </c>
      <c r="U105" s="5">
        <v>3.1302112380000006E-5</v>
      </c>
      <c r="V105" s="28">
        <v>0.7394658609819601</v>
      </c>
      <c r="W105" s="28">
        <v>2.1629413830219999</v>
      </c>
      <c r="X105" s="28">
        <v>9.9593110059407991E-2</v>
      </c>
      <c r="Y105" s="28">
        <v>115.93405482786403</v>
      </c>
      <c r="Z105" s="28">
        <v>0.186116913556504</v>
      </c>
      <c r="AA105" s="28">
        <v>1.4457819666074402E-2</v>
      </c>
      <c r="AB105" s="14">
        <v>130</v>
      </c>
      <c r="AC105" s="5">
        <v>4.0871948950000009E-4</v>
      </c>
      <c r="AD105" s="14"/>
      <c r="AE105" s="1">
        <v>2.4870950229999994E-4</v>
      </c>
      <c r="AF105" s="14">
        <v>0.81825426256699985</v>
      </c>
      <c r="AG105" s="14">
        <v>1</v>
      </c>
      <c r="AH105" s="1">
        <v>2.4870950229999994E-4</v>
      </c>
      <c r="AI105" s="14">
        <v>0.27927124692096006</v>
      </c>
      <c r="AJ105" s="14">
        <v>0.75650220786864153</v>
      </c>
      <c r="AK105" s="14">
        <v>2.8711694699407993E-2</v>
      </c>
      <c r="AL105" s="14">
        <v>115.92369726684012</v>
      </c>
      <c r="AM105" s="14">
        <v>1.0469484178726271E-2</v>
      </c>
      <c r="AN105" s="14">
        <v>-1.9180561898757598E-2</v>
      </c>
      <c r="AO105" s="14">
        <v>1.9997084116779851</v>
      </c>
      <c r="AP105" s="14">
        <v>130</v>
      </c>
      <c r="AQ105" s="14"/>
    </row>
    <row r="106" spans="1:43" s="34" customFormat="1" ht="17" customHeight="1" x14ac:dyDescent="0.2">
      <c r="A106" t="s">
        <v>372</v>
      </c>
      <c r="B106" s="5">
        <v>6.8095699999999999E-5</v>
      </c>
      <c r="C106" s="5">
        <v>3.4719600000000001E-6</v>
      </c>
      <c r="D106" s="5">
        <v>9.8264199999999993E-4</v>
      </c>
      <c r="E106" s="5">
        <v>2.5551400000000001E-5</v>
      </c>
      <c r="F106" s="5">
        <v>3.4129000000000001E-4</v>
      </c>
      <c r="G106" s="5">
        <v>1.2423500000000001E-5</v>
      </c>
      <c r="H106" s="5">
        <v>3.3317300000000001E-2</v>
      </c>
      <c r="I106" s="5">
        <v>2.93749E-4</v>
      </c>
      <c r="J106" s="5">
        <v>4.9388700000000004E-4</v>
      </c>
      <c r="K106" s="5">
        <v>2.4725699999999999E-5</v>
      </c>
      <c r="L106" s="5">
        <v>5.2899599999999997E-5</v>
      </c>
      <c r="M106" s="5">
        <v>4.2127499999999996E-6</v>
      </c>
      <c r="N106" s="13">
        <v>35.770000000000003</v>
      </c>
      <c r="O106" s="5">
        <v>0.71540000000000004</v>
      </c>
      <c r="P106" s="5">
        <v>4.8715663780000004E-5</v>
      </c>
      <c r="Q106" s="5">
        <v>7.0298208680000002E-4</v>
      </c>
      <c r="R106" s="5">
        <v>2.4415886600000003E-4</v>
      </c>
      <c r="S106" s="5">
        <v>2.3835196420000003E-2</v>
      </c>
      <c r="T106" s="5">
        <v>3.5332675980000004E-4</v>
      </c>
      <c r="U106" s="5">
        <v>3.7844373839999998E-5</v>
      </c>
      <c r="V106" s="28">
        <v>0.68952150514212007</v>
      </c>
      <c r="W106" s="28">
        <v>2.3128110655720002</v>
      </c>
      <c r="X106" s="28">
        <v>8.5523967582480001E-2</v>
      </c>
      <c r="Y106" s="28">
        <v>111.25316280999202</v>
      </c>
      <c r="Z106" s="28">
        <v>0.18886021964829602</v>
      </c>
      <c r="AA106" s="28">
        <v>1.7479559389219197E-2</v>
      </c>
      <c r="AB106" s="14">
        <v>131</v>
      </c>
      <c r="AC106" s="5">
        <v>4.0435845843750005E-4</v>
      </c>
      <c r="AD106" s="14"/>
      <c r="AE106" s="1">
        <v>2.9862362836249998E-4</v>
      </c>
      <c r="AF106" s="14">
        <v>0.98247173731262494</v>
      </c>
      <c r="AG106" s="14">
        <v>1</v>
      </c>
      <c r="AH106" s="1">
        <v>2.9862362836249998E-4</v>
      </c>
      <c r="AI106" s="14">
        <v>0.22932689108112006</v>
      </c>
      <c r="AJ106" s="14">
        <v>0.90832650979888185</v>
      </c>
      <c r="AK106" s="14">
        <v>1.4642552222480001E-2</v>
      </c>
      <c r="AL106" s="14">
        <v>111.24280524896811</v>
      </c>
      <c r="AM106" s="14">
        <v>1.3212790270518287E-2</v>
      </c>
      <c r="AN106" s="14">
        <v>-1.6158822175612802E-2</v>
      </c>
      <c r="AO106" s="14">
        <v>2.1382677213306667</v>
      </c>
      <c r="AP106" s="14">
        <v>131</v>
      </c>
      <c r="AQ106" s="14"/>
    </row>
    <row r="107" spans="1:43" s="34" customFormat="1" ht="17" customHeight="1" x14ac:dyDescent="0.2">
      <c r="A107" t="s">
        <v>373</v>
      </c>
      <c r="B107" s="5">
        <v>1.2397800000000001E-4</v>
      </c>
      <c r="C107" s="5">
        <v>7.7943200000000006E-6</v>
      </c>
      <c r="D107" s="5">
        <v>1.02099E-3</v>
      </c>
      <c r="E107" s="5">
        <v>2.5656800000000001E-5</v>
      </c>
      <c r="F107" s="5">
        <v>5.6123700000000002E-4</v>
      </c>
      <c r="G107" s="5">
        <v>3.15308E-5</v>
      </c>
      <c r="H107" s="5">
        <v>4.32489E-2</v>
      </c>
      <c r="I107" s="5">
        <v>3.8474899999999999E-4</v>
      </c>
      <c r="J107" s="5">
        <v>5.9021699999999998E-4</v>
      </c>
      <c r="K107" s="5">
        <v>3.3553599999999997E-5</v>
      </c>
      <c r="L107" s="5">
        <v>2.0718200000000001E-4</v>
      </c>
      <c r="M107" s="5">
        <v>9.5640700000000001E-6</v>
      </c>
      <c r="N107" s="13">
        <v>35.770000000000003</v>
      </c>
      <c r="O107" s="5">
        <v>0.71540000000000004</v>
      </c>
      <c r="P107" s="5">
        <v>8.8693861200000011E-5</v>
      </c>
      <c r="Q107" s="5">
        <v>7.3041624600000011E-4</v>
      </c>
      <c r="R107" s="5">
        <v>4.0150894980000006E-4</v>
      </c>
      <c r="S107" s="5">
        <v>3.0940263060000001E-2</v>
      </c>
      <c r="T107" s="5">
        <v>4.2224124180000001E-4</v>
      </c>
      <c r="U107" s="5">
        <v>1.4821800280000001E-4</v>
      </c>
      <c r="V107" s="28">
        <v>1.2553729114248002</v>
      </c>
      <c r="W107" s="28">
        <v>2.4030694493400002</v>
      </c>
      <c r="X107" s="28">
        <v>0.14064055493594402</v>
      </c>
      <c r="Y107" s="28">
        <v>144.41677185885601</v>
      </c>
      <c r="Z107" s="28">
        <v>0.225696388566936</v>
      </c>
      <c r="AA107" s="28">
        <v>6.8458931133264012E-2</v>
      </c>
      <c r="AB107" s="14">
        <v>132</v>
      </c>
      <c r="AC107" s="5">
        <v>3.9999742737500005E-4</v>
      </c>
      <c r="AD107" s="14"/>
      <c r="AE107" s="1">
        <v>3.3041881862500006E-4</v>
      </c>
      <c r="AF107" s="14">
        <v>1.0870779132762503</v>
      </c>
      <c r="AG107" s="14">
        <v>1</v>
      </c>
      <c r="AH107" s="1">
        <v>3.3041881862500006E-4</v>
      </c>
      <c r="AI107" s="14">
        <v>0.79517829736380019</v>
      </c>
      <c r="AJ107" s="14">
        <v>1.0050382615041757</v>
      </c>
      <c r="AK107" s="14">
        <v>6.9759139575944012E-2</v>
      </c>
      <c r="AL107" s="14">
        <v>144.4064142978321</v>
      </c>
      <c r="AM107" s="14">
        <v>5.0048959189158269E-2</v>
      </c>
      <c r="AN107" s="14">
        <v>3.4820549568432002E-2</v>
      </c>
      <c r="AO107" s="14">
        <v>2.2217144807584019</v>
      </c>
      <c r="AP107" s="14">
        <v>132</v>
      </c>
      <c r="AQ107" s="14"/>
    </row>
    <row r="108" spans="1:43" s="34" customFormat="1" ht="17" customHeight="1" x14ac:dyDescent="0.2">
      <c r="A108" t="s">
        <v>374</v>
      </c>
      <c r="B108" s="5">
        <v>1.4254E-4</v>
      </c>
      <c r="C108" s="5">
        <v>7.27918E-6</v>
      </c>
      <c r="D108" s="5">
        <v>9.8572099999999995E-4</v>
      </c>
      <c r="E108" s="5">
        <v>1.0876100000000001E-5</v>
      </c>
      <c r="F108" s="5">
        <v>4.9632699999999997E-4</v>
      </c>
      <c r="G108" s="5">
        <v>2.52543E-5</v>
      </c>
      <c r="H108" s="5">
        <v>3.9367800000000001E-2</v>
      </c>
      <c r="I108" s="5">
        <v>1.5732699999999999E-4</v>
      </c>
      <c r="J108" s="5">
        <v>5.9522700000000004E-4</v>
      </c>
      <c r="K108" s="5">
        <v>2.0902300000000001E-5</v>
      </c>
      <c r="L108" s="5">
        <v>1.4515799999999999E-4</v>
      </c>
      <c r="M108" s="5">
        <v>1.48252E-5</v>
      </c>
      <c r="N108" s="13">
        <v>35.770000000000003</v>
      </c>
      <c r="O108" s="5">
        <v>0.71540000000000004</v>
      </c>
      <c r="P108" s="5">
        <v>1.0197311600000001E-4</v>
      </c>
      <c r="Q108" s="5">
        <v>7.0518480340000004E-4</v>
      </c>
      <c r="R108" s="5">
        <v>3.5507233580000001E-4</v>
      </c>
      <c r="S108" s="5">
        <v>2.8163724120000004E-2</v>
      </c>
      <c r="T108" s="5">
        <v>4.2582539580000004E-4</v>
      </c>
      <c r="U108" s="5">
        <v>1.0384603319999999E-4</v>
      </c>
      <c r="V108" s="28">
        <v>1.443327483864</v>
      </c>
      <c r="W108" s="28">
        <v>2.3200580031860003</v>
      </c>
      <c r="X108" s="28">
        <v>0.124374737784024</v>
      </c>
      <c r="Y108" s="28">
        <v>131.45699870251204</v>
      </c>
      <c r="Z108" s="28">
        <v>0.22761219056301601</v>
      </c>
      <c r="AA108" s="28">
        <v>4.7964405814415995E-2</v>
      </c>
      <c r="AB108" s="14">
        <v>133</v>
      </c>
      <c r="AC108" s="5">
        <v>3.9563639631250006E-4</v>
      </c>
      <c r="AD108" s="14"/>
      <c r="AE108" s="1">
        <v>3.0954840708749998E-4</v>
      </c>
      <c r="AF108" s="14">
        <v>1.0184142593178749</v>
      </c>
      <c r="AG108" s="14">
        <v>1</v>
      </c>
      <c r="AH108" s="1">
        <v>3.0954840708749998E-4</v>
      </c>
      <c r="AI108" s="14">
        <v>0.98313286980300019</v>
      </c>
      <c r="AJ108" s="14">
        <v>0.94155651970807241</v>
      </c>
      <c r="AK108" s="14">
        <v>5.3493322424023992E-2</v>
      </c>
      <c r="AL108" s="14">
        <v>131.44664114148813</v>
      </c>
      <c r="AM108" s="14">
        <v>5.1964761185238288E-2</v>
      </c>
      <c r="AN108" s="14">
        <v>1.4326024249583996E-2</v>
      </c>
      <c r="AO108" s="14">
        <v>2.1449677466847397</v>
      </c>
      <c r="AP108" s="14">
        <v>133</v>
      </c>
      <c r="AQ108" s="14"/>
    </row>
    <row r="109" spans="1:43" s="34" customFormat="1" ht="17" customHeight="1" x14ac:dyDescent="0.2">
      <c r="A109" t="s">
        <v>375</v>
      </c>
      <c r="B109" s="5">
        <v>1.5387300000000001E-4</v>
      </c>
      <c r="C109" s="5">
        <v>1.08149E-5</v>
      </c>
      <c r="D109" s="5">
        <v>1.0152500000000001E-3</v>
      </c>
      <c r="E109" s="5">
        <v>1.7422600000000002E-5</v>
      </c>
      <c r="F109" s="5">
        <v>4.2141299999999999E-4</v>
      </c>
      <c r="G109" s="5">
        <v>1.5414299999999999E-5</v>
      </c>
      <c r="H109" s="5">
        <v>3.8794299999999997E-2</v>
      </c>
      <c r="I109" s="5">
        <v>2.75364E-4</v>
      </c>
      <c r="J109" s="5">
        <v>5.8615700000000002E-4</v>
      </c>
      <c r="K109" s="5">
        <v>1.7469499999999999E-5</v>
      </c>
      <c r="L109" s="5">
        <v>1.20362E-4</v>
      </c>
      <c r="M109" s="5">
        <v>1.01719E-5</v>
      </c>
      <c r="N109" s="13">
        <v>35.770000000000003</v>
      </c>
      <c r="O109" s="5">
        <v>0.71540000000000004</v>
      </c>
      <c r="P109" s="5">
        <v>1.1008074420000001E-4</v>
      </c>
      <c r="Q109" s="5">
        <v>7.2630985000000014E-4</v>
      </c>
      <c r="R109" s="5">
        <v>3.0147886019999998E-4</v>
      </c>
      <c r="S109" s="5">
        <v>2.7753442220000001E-2</v>
      </c>
      <c r="T109" s="5">
        <v>4.1933671780000002E-4</v>
      </c>
      <c r="U109" s="5">
        <v>8.6106974800000003E-5</v>
      </c>
      <c r="V109" s="28">
        <v>1.5580828534068001</v>
      </c>
      <c r="W109" s="28">
        <v>2.3895594065000005</v>
      </c>
      <c r="X109" s="28">
        <v>0.10560201515085599</v>
      </c>
      <c r="Y109" s="28">
        <v>129.54196690607202</v>
      </c>
      <c r="Z109" s="28">
        <v>0.22414386239845599</v>
      </c>
      <c r="AA109" s="28">
        <v>3.9771089520623998E-2</v>
      </c>
      <c r="AB109" s="14">
        <v>134</v>
      </c>
      <c r="AC109" s="5">
        <v>3.9127536525000007E-4</v>
      </c>
      <c r="AD109" s="14"/>
      <c r="AE109" s="1">
        <v>3.3503448475000007E-4</v>
      </c>
      <c r="AF109" s="14">
        <v>1.1022634548275003</v>
      </c>
      <c r="AG109" s="14">
        <v>1</v>
      </c>
      <c r="AH109" s="1">
        <v>3.3503448475000007E-4</v>
      </c>
      <c r="AI109" s="14">
        <v>1.0978882393458003</v>
      </c>
      <c r="AJ109" s="14">
        <v>1.0190777798259774</v>
      </c>
      <c r="AK109" s="14">
        <v>3.4720599790855983E-2</v>
      </c>
      <c r="AL109" s="14">
        <v>129.53160934504811</v>
      </c>
      <c r="AM109" s="14">
        <v>4.8496433020678277E-2</v>
      </c>
      <c r="AN109" s="14">
        <v>6.1327079557919988E-3</v>
      </c>
      <c r="AO109" s="14">
        <v>2.2092240145250859</v>
      </c>
      <c r="AP109" s="14">
        <v>134</v>
      </c>
      <c r="AQ109" s="14"/>
    </row>
    <row r="110" spans="1:43" s="34" customFormat="1" ht="17" customHeight="1" x14ac:dyDescent="0.2">
      <c r="A110" t="s">
        <v>376</v>
      </c>
      <c r="B110" s="5">
        <v>1.4953699999999999E-4</v>
      </c>
      <c r="C110" s="5">
        <v>6.5902199999999997E-6</v>
      </c>
      <c r="D110" s="5">
        <v>1.0391899999999999E-3</v>
      </c>
      <c r="E110" s="5">
        <v>1.82069E-5</v>
      </c>
      <c r="F110" s="5">
        <v>3.86509E-4</v>
      </c>
      <c r="G110" s="5">
        <v>2.1341200000000002E-5</v>
      </c>
      <c r="H110" s="5">
        <v>3.0656200000000002E-2</v>
      </c>
      <c r="I110" s="5">
        <v>1.5362399999999999E-4</v>
      </c>
      <c r="J110" s="5">
        <v>5.8754800000000002E-4</v>
      </c>
      <c r="K110" s="5">
        <v>1.6819800000000001E-5</v>
      </c>
      <c r="L110" s="5">
        <v>9.5870400000000003E-5</v>
      </c>
      <c r="M110" s="5">
        <v>5.77441E-6</v>
      </c>
      <c r="N110" s="13">
        <v>35.770000000000003</v>
      </c>
      <c r="O110" s="5">
        <v>0.71540000000000004</v>
      </c>
      <c r="P110" s="5">
        <v>1.0697876979999999E-4</v>
      </c>
      <c r="Q110" s="5">
        <v>7.4343652599999995E-4</v>
      </c>
      <c r="R110" s="5">
        <v>2.7650853860000001E-4</v>
      </c>
      <c r="S110" s="5">
        <v>2.1931445480000002E-2</v>
      </c>
      <c r="T110" s="5">
        <v>4.2033183920000004E-4</v>
      </c>
      <c r="U110" s="5">
        <v>6.858568416000001E-5</v>
      </c>
      <c r="V110" s="28">
        <v>1.5141775077491999</v>
      </c>
      <c r="W110" s="28">
        <v>2.4459061705399998</v>
      </c>
      <c r="X110" s="28">
        <v>9.6855410900808001E-2</v>
      </c>
      <c r="Y110" s="28">
        <v>102.36721492244801</v>
      </c>
      <c r="Z110" s="28">
        <v>0.22467577468918401</v>
      </c>
      <c r="AA110" s="28">
        <v>3.1678355799820805E-2</v>
      </c>
      <c r="AB110" s="14">
        <v>135</v>
      </c>
      <c r="AC110" s="5">
        <v>3.8691433418750008E-4</v>
      </c>
      <c r="AD110" s="14"/>
      <c r="AE110" s="1">
        <v>3.5652219181249987E-4</v>
      </c>
      <c r="AF110" s="14">
        <v>1.1729580110631246</v>
      </c>
      <c r="AG110" s="14">
        <v>1</v>
      </c>
      <c r="AH110" s="1">
        <v>3.5652219181249987E-4</v>
      </c>
      <c r="AI110" s="14">
        <v>1.0539828936882001</v>
      </c>
      <c r="AJ110" s="14">
        <v>1.0844371556619996</v>
      </c>
      <c r="AK110" s="14">
        <v>2.5973995540807995E-2</v>
      </c>
      <c r="AL110" s="14">
        <v>102.3568573614241</v>
      </c>
      <c r="AM110" s="14">
        <v>4.9028345311406291E-2</v>
      </c>
      <c r="AN110" s="14">
        <v>-1.9600257650111974E-3</v>
      </c>
      <c r="AO110" s="14">
        <v>2.261318398083549</v>
      </c>
      <c r="AP110" s="14">
        <v>135</v>
      </c>
      <c r="AQ110" s="14"/>
    </row>
    <row r="111" spans="1:43" s="34" customFormat="1" ht="17" customHeight="1" x14ac:dyDescent="0.2">
      <c r="A111" t="s">
        <v>377</v>
      </c>
      <c r="B111" s="5">
        <v>8.4509200000000001E-5</v>
      </c>
      <c r="C111" s="5">
        <v>3.1489699999999999E-6</v>
      </c>
      <c r="D111" s="5">
        <v>9.3027500000000005E-4</v>
      </c>
      <c r="E111" s="5">
        <v>2.3382499999999998E-5</v>
      </c>
      <c r="F111" s="5">
        <v>3.6076499999999998E-4</v>
      </c>
      <c r="G111" s="5">
        <v>1.8453699999999999E-5</v>
      </c>
      <c r="H111" s="5">
        <v>2.9353600000000001E-2</v>
      </c>
      <c r="I111" s="5">
        <v>2.7586599999999999E-4</v>
      </c>
      <c r="J111" s="5">
        <v>5.5131899999999998E-4</v>
      </c>
      <c r="K111" s="5">
        <v>1.87182E-5</v>
      </c>
      <c r="L111" s="5">
        <v>5.5392800000000003E-5</v>
      </c>
      <c r="M111" s="5">
        <v>7.6548E-6</v>
      </c>
      <c r="N111" s="13">
        <v>35.770000000000003</v>
      </c>
      <c r="O111" s="5">
        <v>0.71540000000000004</v>
      </c>
      <c r="P111" s="5">
        <v>6.0457881680000006E-5</v>
      </c>
      <c r="Q111" s="5">
        <v>6.6551873500000002E-4</v>
      </c>
      <c r="R111" s="5">
        <v>2.5809128100000002E-4</v>
      </c>
      <c r="S111" s="5">
        <v>2.0999565440000003E-2</v>
      </c>
      <c r="T111" s="5">
        <v>3.944136126E-4</v>
      </c>
      <c r="U111" s="5">
        <v>3.9628009120000003E-5</v>
      </c>
      <c r="V111" s="28">
        <v>0.85572085729872005</v>
      </c>
      <c r="W111" s="28">
        <v>2.18955663815</v>
      </c>
      <c r="X111" s="28">
        <v>9.0404213908680003E-2</v>
      </c>
      <c r="Y111" s="28">
        <v>98.01757164774402</v>
      </c>
      <c r="Z111" s="28">
        <v>0.21082196420695198</v>
      </c>
      <c r="AA111" s="28">
        <v>1.8303384852345603E-2</v>
      </c>
      <c r="AB111" s="14">
        <v>136</v>
      </c>
      <c r="AC111" s="5">
        <v>3.8255330312500003E-4</v>
      </c>
      <c r="AD111" s="14"/>
      <c r="AE111" s="1">
        <v>2.8296543187499999E-4</v>
      </c>
      <c r="AF111" s="14">
        <v>0.93095627086874999</v>
      </c>
      <c r="AG111" s="14">
        <v>1</v>
      </c>
      <c r="AH111" s="1">
        <v>2.8296543187499999E-4</v>
      </c>
      <c r="AI111" s="14">
        <v>0.39552624323772007</v>
      </c>
      <c r="AJ111" s="14">
        <v>0.86069881522150915</v>
      </c>
      <c r="AK111" s="14">
        <v>1.9522798548680002E-2</v>
      </c>
      <c r="AL111" s="14">
        <v>98.007214086720111</v>
      </c>
      <c r="AM111" s="14">
        <v>3.5174534829174264E-2</v>
      </c>
      <c r="AN111" s="14">
        <v>-1.53349967124864E-2</v>
      </c>
      <c r="AO111" s="14">
        <v>2.0243150653655002</v>
      </c>
      <c r="AP111" s="14">
        <v>136</v>
      </c>
      <c r="AQ111" s="14"/>
    </row>
    <row r="112" spans="1:43" s="34" customFormat="1" ht="17" customHeight="1" x14ac:dyDescent="0.2">
      <c r="A112" t="s">
        <v>378</v>
      </c>
      <c r="B112" s="5">
        <v>1.5216400000000001E-5</v>
      </c>
      <c r="C112" s="5">
        <v>2.3812499999999999E-6</v>
      </c>
      <c r="D112" s="5">
        <v>4.3464300000000002E-4</v>
      </c>
      <c r="E112" s="5">
        <v>1.16606E-5</v>
      </c>
      <c r="F112" s="5">
        <v>5.9933900000000003E-3</v>
      </c>
      <c r="G112" s="5">
        <v>5.3848899999999999E-5</v>
      </c>
      <c r="H112" s="5">
        <v>4.6948399999999999E-4</v>
      </c>
      <c r="I112" s="5">
        <v>2.14611E-5</v>
      </c>
      <c r="J112" s="5">
        <v>2.5441400000000001E-4</v>
      </c>
      <c r="K112" s="5">
        <v>5.2773799999999999E-6</v>
      </c>
      <c r="L112" s="5">
        <v>4.69579E-5</v>
      </c>
      <c r="M112" s="5">
        <v>4.9591399999999999E-6</v>
      </c>
      <c r="N112" s="13">
        <v>42.7</v>
      </c>
      <c r="O112" s="5">
        <v>0.85400000000000009</v>
      </c>
      <c r="P112" s="5">
        <v>1.2994805600000001E-5</v>
      </c>
      <c r="Q112" s="5">
        <v>3.7118512200000006E-4</v>
      </c>
      <c r="R112" s="5">
        <v>5.1183550600000013E-3</v>
      </c>
      <c r="S112" s="5">
        <v>4.0093933600000002E-4</v>
      </c>
      <c r="T112" s="5">
        <v>2.1726955600000002E-4</v>
      </c>
      <c r="U112" s="5">
        <v>4.0102046600000005E-5</v>
      </c>
      <c r="V112" s="28">
        <v>0.18392847846240001</v>
      </c>
      <c r="W112" s="28">
        <v>1.2211990513800002</v>
      </c>
      <c r="X112" s="28">
        <v>1.7928574104168002</v>
      </c>
      <c r="Y112" s="28">
        <v>1.8714244447136001</v>
      </c>
      <c r="Z112" s="28">
        <v>0.11613492307312001</v>
      </c>
      <c r="AA112" s="28">
        <v>1.8522333283608004E-2</v>
      </c>
      <c r="AB112" s="14">
        <v>137</v>
      </c>
      <c r="AC112" s="5">
        <v>3.7819227206250004E-4</v>
      </c>
      <c r="AD112" s="14"/>
      <c r="AE112" s="1"/>
      <c r="AF112" s="14"/>
      <c r="AG112" s="14">
        <v>1</v>
      </c>
      <c r="AH112" s="1">
        <v>0</v>
      </c>
      <c r="AI112" s="14">
        <v>-0.27626613559859997</v>
      </c>
      <c r="AJ112" s="14">
        <v>0</v>
      </c>
      <c r="AK112" s="14">
        <v>1.7219759950568003</v>
      </c>
      <c r="AL112" s="14">
        <v>1.8610668836896891</v>
      </c>
      <c r="AM112" s="14">
        <v>-5.9512506304657722E-2</v>
      </c>
      <c r="AN112" s="14">
        <v>-1.5116048281223999E-2</v>
      </c>
      <c r="AO112" s="14">
        <v>1.1290375386714413</v>
      </c>
      <c r="AP112" s="14">
        <v>137</v>
      </c>
      <c r="AQ112" s="14"/>
    </row>
    <row r="113" spans="1:43" s="77" customFormat="1" ht="17" customHeight="1" x14ac:dyDescent="0.2">
      <c r="A113" s="162" t="s">
        <v>379</v>
      </c>
      <c r="B113" s="163">
        <v>2.0428099999999998E-5</v>
      </c>
      <c r="C113" s="163">
        <v>1.6119200000000001E-6</v>
      </c>
      <c r="D113" s="163">
        <v>4.4084000000000001E-4</v>
      </c>
      <c r="E113" s="163">
        <v>2.0372599999999999E-5</v>
      </c>
      <c r="F113" s="163">
        <v>5.8531E-3</v>
      </c>
      <c r="G113" s="163">
        <v>2.30279E-5</v>
      </c>
      <c r="H113" s="163">
        <v>4.3662099999999999E-4</v>
      </c>
      <c r="I113" s="163">
        <v>2.3510500000000001E-5</v>
      </c>
      <c r="J113" s="163">
        <v>2.4796600000000002E-4</v>
      </c>
      <c r="K113" s="163">
        <v>7.9812200000000005E-6</v>
      </c>
      <c r="L113" s="163">
        <v>4.27026E-5</v>
      </c>
      <c r="M113" s="163">
        <v>3.7778200000000002E-6</v>
      </c>
      <c r="N113" s="164">
        <v>42.7</v>
      </c>
      <c r="O113" s="163">
        <v>0.85400000000000009</v>
      </c>
      <c r="P113" s="163">
        <v>1.7445597399999999E-5</v>
      </c>
      <c r="Q113" s="163">
        <v>3.7647736000000003E-4</v>
      </c>
      <c r="R113" s="163">
        <v>4.9985474000000009E-3</v>
      </c>
      <c r="S113" s="163">
        <v>3.7287433400000006E-4</v>
      </c>
      <c r="T113" s="163">
        <v>2.1176296400000005E-4</v>
      </c>
      <c r="U113" s="163">
        <v>3.6468020400000005E-5</v>
      </c>
      <c r="V113" s="165">
        <v>0.24692498559959999</v>
      </c>
      <c r="W113" s="165">
        <v>1.2386105144000001</v>
      </c>
      <c r="X113" s="165">
        <v>1.7508911832720002</v>
      </c>
      <c r="Y113" s="165">
        <v>1.7404282413784005</v>
      </c>
      <c r="Z113" s="165">
        <v>0.11319153951728002</v>
      </c>
      <c r="AA113" s="165">
        <v>1.6843849262352002E-2</v>
      </c>
      <c r="AB113" s="165">
        <v>138</v>
      </c>
      <c r="AC113" s="166">
        <v>3.7383124100000005E-4</v>
      </c>
      <c r="AD113" s="165">
        <v>1.22990478289</v>
      </c>
      <c r="AE113" s="1"/>
      <c r="AF113" s="14"/>
      <c r="AG113" s="14">
        <v>1</v>
      </c>
      <c r="AH113" s="1">
        <v>0</v>
      </c>
      <c r="AI113" s="14">
        <v>-0.21326962846140002</v>
      </c>
      <c r="AJ113" s="14">
        <v>0</v>
      </c>
      <c r="AK113" s="14">
        <v>1.6800097679120001</v>
      </c>
      <c r="AL113" s="14">
        <v>1.7300706803544894</v>
      </c>
      <c r="AM113" s="14">
        <v>-6.2455889860497708E-2</v>
      </c>
      <c r="AN113" s="14">
        <v>-1.679453230248E-2</v>
      </c>
      <c r="AO113" s="14">
        <v>1.1451349925063057</v>
      </c>
      <c r="AP113" s="165">
        <v>138</v>
      </c>
      <c r="AQ113" s="165"/>
    </row>
    <row r="114" spans="1:43" ht="15" customHeight="1" x14ac:dyDescent="0.2">
      <c r="A114" t="s">
        <v>380</v>
      </c>
      <c r="B114" s="5">
        <v>9.3476700000000006E-3</v>
      </c>
      <c r="C114" s="5">
        <v>6.4006900000000005E-5</v>
      </c>
      <c r="D114" s="5">
        <v>0.52941000000000005</v>
      </c>
      <c r="E114" s="5">
        <v>1.0647499999999999E-3</v>
      </c>
      <c r="F114" s="5">
        <v>0.30188999999999999</v>
      </c>
      <c r="G114" s="5">
        <v>8.3183300000000003E-4</v>
      </c>
      <c r="H114" s="5">
        <v>6.3180299999999995E-2</v>
      </c>
      <c r="I114" s="5">
        <v>2.19986E-4</v>
      </c>
      <c r="J114" s="5">
        <v>1.5984700000000001</v>
      </c>
      <c r="K114" s="5">
        <v>9.5009299999999994E-3</v>
      </c>
      <c r="L114" s="5">
        <v>8.7113099999999999E-2</v>
      </c>
      <c r="M114" s="5">
        <v>6.9175599999999997E-4</v>
      </c>
      <c r="N114" s="13">
        <v>48.7</v>
      </c>
      <c r="O114" s="5">
        <v>0.97400000000000009</v>
      </c>
      <c r="P114" s="5">
        <v>9.1046305800000019E-3</v>
      </c>
      <c r="Q114" s="5">
        <v>0.51564534000000006</v>
      </c>
      <c r="R114" s="5">
        <v>0.29404086000000001</v>
      </c>
      <c r="S114" s="5">
        <v>6.1537612200000001E-2</v>
      </c>
      <c r="T114" s="5">
        <v>1.5569097800000002</v>
      </c>
      <c r="U114" s="5">
        <v>8.4848159400000012E-2</v>
      </c>
      <c r="V114" s="28">
        <v>128.86694122932002</v>
      </c>
      <c r="W114" s="28">
        <v>1892.9340431400003</v>
      </c>
      <c r="X114" s="28">
        <v>102.9966324408</v>
      </c>
      <c r="Y114" s="28">
        <v>287.23295870472003</v>
      </c>
      <c r="Z114" s="28">
        <v>832.19941560560005</v>
      </c>
      <c r="AA114" s="28">
        <v>39.189667863672007</v>
      </c>
      <c r="AB114" s="14">
        <v>139</v>
      </c>
      <c r="AC114" s="5">
        <v>3.8277005900000003E-4</v>
      </c>
      <c r="AE114" s="1">
        <v>0.51526256994100006</v>
      </c>
      <c r="AF114" s="14">
        <v>1891.5288942534112</v>
      </c>
      <c r="AG114" s="14">
        <v>1</v>
      </c>
      <c r="AH114" s="1">
        <v>0.51526256994100006</v>
      </c>
      <c r="AI114" s="14">
        <v>128.40674661525904</v>
      </c>
      <c r="AJ114" s="14">
        <v>1748.7788945466909</v>
      </c>
      <c r="AK114" s="14">
        <v>102.92575102543999</v>
      </c>
      <c r="AL114" s="14">
        <v>287.22260114369612</v>
      </c>
      <c r="AM114" s="14">
        <v>832.02376817622235</v>
      </c>
      <c r="AN114" s="14">
        <v>39.156029482107172</v>
      </c>
      <c r="AO114" s="14">
        <v>1750.0779995849634</v>
      </c>
      <c r="AP114" s="14">
        <v>139</v>
      </c>
      <c r="AQ114" s="14"/>
    </row>
    <row r="115" spans="1:43" ht="15" customHeight="1" x14ac:dyDescent="0.2">
      <c r="A115" t="s">
        <v>381</v>
      </c>
      <c r="B115" s="5">
        <v>9.4373700000000005E-3</v>
      </c>
      <c r="C115" s="5">
        <v>7.0637100000000002E-5</v>
      </c>
      <c r="D115" s="5">
        <v>0.52968000000000004</v>
      </c>
      <c r="E115" s="5">
        <v>1.0246299999999999E-3</v>
      </c>
      <c r="F115" s="5">
        <v>0.30306</v>
      </c>
      <c r="G115" s="5">
        <v>3.9089799999999998E-4</v>
      </c>
      <c r="H115" s="5">
        <v>6.3436800000000002E-2</v>
      </c>
      <c r="I115" s="5">
        <v>1.1261500000000001E-4</v>
      </c>
      <c r="J115" s="5">
        <v>1.62293</v>
      </c>
      <c r="K115" s="5">
        <v>6.6618399999999996E-3</v>
      </c>
      <c r="L115" s="5">
        <v>8.9592900000000003E-2</v>
      </c>
      <c r="M115" s="5">
        <v>5.6251599999999999E-4</v>
      </c>
      <c r="N115" s="13">
        <v>48.7</v>
      </c>
      <c r="O115" s="5">
        <v>0.97400000000000009</v>
      </c>
      <c r="P115" s="5">
        <v>9.1919983800000018E-3</v>
      </c>
      <c r="Q115" s="5">
        <v>0.51590832000000009</v>
      </c>
      <c r="R115" s="5">
        <v>0.29518044000000004</v>
      </c>
      <c r="S115" s="5">
        <v>6.1787443200000007E-2</v>
      </c>
      <c r="T115" s="5">
        <v>1.5807338200000001</v>
      </c>
      <c r="U115" s="5">
        <v>8.726348460000001E-2</v>
      </c>
      <c r="V115" s="28">
        <v>130.10354507052003</v>
      </c>
      <c r="W115" s="28">
        <v>1893.8994427200003</v>
      </c>
      <c r="X115" s="28">
        <v>103.39580452320001</v>
      </c>
      <c r="Y115" s="28">
        <v>288.39906988032004</v>
      </c>
      <c r="Z115" s="28">
        <v>844.93384146640005</v>
      </c>
      <c r="AA115" s="28">
        <v>40.305258267048004</v>
      </c>
      <c r="AB115" s="14">
        <v>140</v>
      </c>
      <c r="AC115" s="5">
        <v>3.9170887700000002E-4</v>
      </c>
      <c r="AE115" s="1">
        <v>0.51551661112300007</v>
      </c>
      <c r="AF115" s="14">
        <v>1892.4614794325332</v>
      </c>
      <c r="AG115" s="14">
        <v>1</v>
      </c>
      <c r="AH115" s="1">
        <v>0.51551661112300007</v>
      </c>
      <c r="AI115" s="14">
        <v>129.64335045645905</v>
      </c>
      <c r="AJ115" s="14">
        <v>1749.6410993396341</v>
      </c>
      <c r="AK115" s="14">
        <v>103.32492310784001</v>
      </c>
      <c r="AL115" s="14">
        <v>288.38871231929613</v>
      </c>
      <c r="AM115" s="14">
        <v>844.75819403702224</v>
      </c>
      <c r="AN115" s="14">
        <v>40.271619885483176</v>
      </c>
      <c r="AO115" s="14">
        <v>1750.9705423398943</v>
      </c>
      <c r="AP115" s="14">
        <v>140</v>
      </c>
      <c r="AQ115" s="14"/>
    </row>
    <row r="116" spans="1:43" ht="15" customHeight="1" x14ac:dyDescent="0.2">
      <c r="A116" t="s">
        <v>382</v>
      </c>
      <c r="B116" s="5">
        <v>9.25623E-6</v>
      </c>
      <c r="C116" s="5">
        <v>1.79596E-6</v>
      </c>
      <c r="D116" s="5">
        <v>5.0849300000000005E-4</v>
      </c>
      <c r="E116" s="5">
        <v>8.7262800000000001E-6</v>
      </c>
      <c r="F116" s="5">
        <v>9.7428499999999997E-5</v>
      </c>
      <c r="G116" s="5">
        <v>6.3000599999999998E-6</v>
      </c>
      <c r="H116" s="5">
        <v>1.1714999999999999E-6</v>
      </c>
      <c r="I116" s="5">
        <v>5.3475499999999997E-7</v>
      </c>
      <c r="J116" s="5">
        <v>1.5779699999999999E-4</v>
      </c>
      <c r="K116" s="5">
        <v>8.9629199999999999E-6</v>
      </c>
      <c r="L116" s="5">
        <v>2.8686099999999999</v>
      </c>
      <c r="M116" s="5">
        <v>3.4315199999999997E-2</v>
      </c>
      <c r="N116" s="13">
        <v>100</v>
      </c>
      <c r="O116" s="5">
        <v>2</v>
      </c>
      <c r="P116" s="5">
        <v>1.851246E-5</v>
      </c>
      <c r="Q116" s="5">
        <v>1.0169860000000001E-3</v>
      </c>
      <c r="R116" s="5">
        <v>1.9485699999999999E-4</v>
      </c>
      <c r="S116" s="5">
        <v>2.3429999999999998E-6</v>
      </c>
      <c r="T116" s="5">
        <v>3.1559399999999999E-4</v>
      </c>
      <c r="U116" s="5">
        <v>5.7372199999999998</v>
      </c>
      <c r="V116" s="28">
        <v>0.26202535884</v>
      </c>
      <c r="W116" s="28">
        <v>3.7333556060000004</v>
      </c>
      <c r="X116" s="28">
        <v>6.8254509959999987E-2</v>
      </c>
      <c r="Y116" s="28">
        <v>1.0936186800000001E-2</v>
      </c>
      <c r="Z116" s="28">
        <v>0.16869130487999998</v>
      </c>
      <c r="AA116" s="28">
        <v>2649.9071736000001</v>
      </c>
      <c r="AB116" s="14">
        <v>141</v>
      </c>
      <c r="AC116" s="5">
        <v>4.0064769500000006E-4</v>
      </c>
      <c r="AE116" s="1">
        <v>6.1633830499999999E-4</v>
      </c>
      <c r="AF116" s="14">
        <v>2.2625779176549998</v>
      </c>
      <c r="AG116" s="14">
        <v>1</v>
      </c>
      <c r="AH116" s="1">
        <v>6.1633830499999999E-4</v>
      </c>
      <c r="AI116" s="14">
        <v>-0.19816925522100001</v>
      </c>
      <c r="AJ116" s="14">
        <v>2.0918255711997458</v>
      </c>
      <c r="AK116" s="14">
        <v>-2.6269054000000076E-3</v>
      </c>
      <c r="AL116" s="14">
        <v>5.7862577608888655E-4</v>
      </c>
      <c r="AM116" s="14">
        <v>-6.9561244977777402E-3</v>
      </c>
      <c r="AN116" s="14">
        <v>2649.8735352184349</v>
      </c>
      <c r="AO116" s="14">
        <v>3.4516065334478028</v>
      </c>
      <c r="AP116" s="14">
        <v>141</v>
      </c>
      <c r="AQ116" s="14"/>
    </row>
    <row r="117" spans="1:43" ht="15" customHeight="1" x14ac:dyDescent="0.2">
      <c r="A117" t="s">
        <v>383</v>
      </c>
      <c r="B117" s="5">
        <v>8.2246499999999993E-6</v>
      </c>
      <c r="C117" s="5">
        <v>2.1637499999999998E-6</v>
      </c>
      <c r="D117" s="5">
        <v>5.0355300000000001E-4</v>
      </c>
      <c r="E117" s="5">
        <v>9.0159699999999993E-6</v>
      </c>
      <c r="F117" s="5">
        <v>9.20866E-5</v>
      </c>
      <c r="G117" s="5">
        <v>4.4774399999999999E-6</v>
      </c>
      <c r="H117" s="5">
        <v>7.5048099999999996E-7</v>
      </c>
      <c r="I117" s="5">
        <v>5.1410799999999999E-7</v>
      </c>
      <c r="J117" s="5">
        <v>1.49214E-4</v>
      </c>
      <c r="K117" s="5">
        <v>5.5283199999999998E-6</v>
      </c>
      <c r="L117" s="5">
        <v>2.8121200000000002</v>
      </c>
      <c r="M117" s="5">
        <v>1.20216E-2</v>
      </c>
      <c r="N117" s="13">
        <v>100</v>
      </c>
      <c r="O117" s="5">
        <v>2</v>
      </c>
      <c r="P117" s="5">
        <v>1.6449299999999999E-5</v>
      </c>
      <c r="Q117" s="5">
        <v>1.007106E-3</v>
      </c>
      <c r="R117" s="5">
        <v>1.841732E-4</v>
      </c>
      <c r="S117" s="5">
        <v>1.5009619999999999E-6</v>
      </c>
      <c r="T117" s="5">
        <v>2.98428E-4</v>
      </c>
      <c r="U117" s="5">
        <v>5.6242400000000004</v>
      </c>
      <c r="V117" s="28">
        <v>0.23282339219999998</v>
      </c>
      <c r="W117" s="28">
        <v>3.6970861259999999</v>
      </c>
      <c r="X117" s="28">
        <v>6.4512188495999989E-2</v>
      </c>
      <c r="Y117" s="28">
        <v>7.0058902312E-3</v>
      </c>
      <c r="Z117" s="28">
        <v>0.15951573455999998</v>
      </c>
      <c r="AA117" s="28">
        <v>2597.7239712000001</v>
      </c>
      <c r="AB117" s="14">
        <v>142</v>
      </c>
      <c r="AC117" s="5">
        <v>4.0958651300000004E-4</v>
      </c>
      <c r="AE117" s="1">
        <v>5.9751948699999992E-4</v>
      </c>
      <c r="AF117" s="14">
        <v>2.1934940367769995</v>
      </c>
      <c r="AG117" s="14">
        <v>1</v>
      </c>
      <c r="AH117" s="1">
        <v>5.9751948699999992E-4</v>
      </c>
      <c r="AI117" s="14">
        <v>-0.22737122186100001</v>
      </c>
      <c r="AJ117" s="14">
        <v>2.0279553161907624</v>
      </c>
      <c r="AK117" s="14">
        <v>-6.3692268640000056E-3</v>
      </c>
      <c r="AL117" s="14">
        <v>-3.3516707927111135E-3</v>
      </c>
      <c r="AM117" s="14">
        <v>-1.6131694817777736E-2</v>
      </c>
      <c r="AN117" s="14">
        <v>2597.6903328184353</v>
      </c>
      <c r="AO117" s="14">
        <v>3.4180742404265962</v>
      </c>
      <c r="AP117" s="14">
        <v>142</v>
      </c>
      <c r="AQ117" s="14"/>
    </row>
    <row r="118" spans="1:43" s="97" customFormat="1" ht="15" customHeight="1" x14ac:dyDescent="0.2">
      <c r="A118" s="97" t="s">
        <v>384</v>
      </c>
      <c r="B118" s="89">
        <v>1.6583999999999999E-5</v>
      </c>
      <c r="C118" s="89">
        <v>3.4709000000000001E-6</v>
      </c>
      <c r="D118" s="89">
        <v>1.7135999999999998E-2</v>
      </c>
      <c r="E118" s="89">
        <v>3.3707300000000002E-4</v>
      </c>
      <c r="F118" s="89">
        <v>1.0980999999999999E-4</v>
      </c>
      <c r="G118" s="89">
        <v>1.12151E-5</v>
      </c>
      <c r="H118" s="89">
        <v>1.1575600000000001E-6</v>
      </c>
      <c r="I118" s="89">
        <v>5.2836499999999998E-7</v>
      </c>
      <c r="J118" s="89">
        <v>1.5446200000000001E-4</v>
      </c>
      <c r="K118" s="89">
        <v>2.3127400000000002E-6</v>
      </c>
      <c r="L118" s="89">
        <v>5.3114899999999997E-4</v>
      </c>
      <c r="M118" s="89">
        <v>4.8416200000000001E-6</v>
      </c>
      <c r="N118" s="98">
        <v>100</v>
      </c>
      <c r="O118" s="89">
        <v>2</v>
      </c>
      <c r="P118" s="89">
        <v>3.3167999999999998E-5</v>
      </c>
      <c r="Q118" s="89">
        <v>3.4271999999999997E-2</v>
      </c>
      <c r="R118" s="89">
        <v>2.1961999999999999E-4</v>
      </c>
      <c r="S118" s="89">
        <v>2.3151200000000002E-6</v>
      </c>
      <c r="T118" s="89">
        <v>3.0892400000000003E-4</v>
      </c>
      <c r="U118" s="89">
        <v>1.0622979999999999E-3</v>
      </c>
      <c r="V118" s="99">
        <v>0.469459872</v>
      </c>
      <c r="W118" s="99">
        <v>125.81251199999998</v>
      </c>
      <c r="X118" s="99">
        <v>7.6928493599999995E-2</v>
      </c>
      <c r="Y118" s="99">
        <v>1.0806054112000002E-2</v>
      </c>
      <c r="Z118" s="99">
        <v>0.16512605648000001</v>
      </c>
      <c r="AA118" s="99">
        <v>0.49065420023999995</v>
      </c>
      <c r="AB118" s="99">
        <v>143</v>
      </c>
      <c r="AC118" s="89">
        <v>4.1852533100000003E-4</v>
      </c>
      <c r="AD118" s="99"/>
      <c r="AE118" s="90">
        <v>3.3853474668999996E-2</v>
      </c>
      <c r="AF118" s="99">
        <v>124.27610550989898</v>
      </c>
      <c r="AG118" s="14">
        <v>1</v>
      </c>
      <c r="AH118" s="1">
        <v>3.3853474668999996E-2</v>
      </c>
      <c r="AI118" s="14">
        <v>9.2652579389999774E-3</v>
      </c>
      <c r="AJ118" s="14">
        <v>114.89722999867261</v>
      </c>
      <c r="AK118" s="14">
        <v>6.0470782399999895E-3</v>
      </c>
      <c r="AL118" s="14">
        <v>4.4849308808888824E-4</v>
      </c>
      <c r="AM118" s="14">
        <v>-1.052137289777772E-2</v>
      </c>
      <c r="AN118" s="14">
        <v>0.45701581867516794</v>
      </c>
      <c r="AO118" s="14">
        <v>116.31768688489622</v>
      </c>
      <c r="AP118" s="99">
        <v>143</v>
      </c>
      <c r="AQ118" s="99"/>
    </row>
    <row r="119" spans="1:43" s="97" customFormat="1" ht="15" customHeight="1" x14ac:dyDescent="0.2">
      <c r="A119" s="97" t="s">
        <v>385</v>
      </c>
      <c r="B119" s="89">
        <v>1.01285E-5</v>
      </c>
      <c r="C119" s="89">
        <v>1.4309600000000001E-6</v>
      </c>
      <c r="D119" s="89">
        <v>1.7040799999999998E-2</v>
      </c>
      <c r="E119" s="89">
        <v>3.8874599999999998E-4</v>
      </c>
      <c r="F119" s="89">
        <v>9.3404499999999997E-5</v>
      </c>
      <c r="G119" s="89">
        <v>2.6903999999999999E-5</v>
      </c>
      <c r="H119" s="89">
        <v>2.6184199999999999E-6</v>
      </c>
      <c r="I119" s="89">
        <v>1.2540199999999999E-6</v>
      </c>
      <c r="J119" s="89">
        <v>1.7249400000000001E-4</v>
      </c>
      <c r="K119" s="89">
        <v>7.1678999999999996E-6</v>
      </c>
      <c r="L119" s="89">
        <v>5.5570399999999996E-4</v>
      </c>
      <c r="M119" s="89">
        <v>2.07148E-5</v>
      </c>
      <c r="N119" s="98">
        <v>100</v>
      </c>
      <c r="O119" s="89">
        <v>2</v>
      </c>
      <c r="P119" s="89">
        <v>2.0256999999999999E-5</v>
      </c>
      <c r="Q119" s="89">
        <v>3.4081599999999997E-2</v>
      </c>
      <c r="R119" s="89">
        <v>1.8680899999999999E-4</v>
      </c>
      <c r="S119" s="89">
        <v>5.2368399999999998E-6</v>
      </c>
      <c r="T119" s="89">
        <v>3.4498800000000001E-4</v>
      </c>
      <c r="U119" s="89">
        <v>1.1114079999999999E-3</v>
      </c>
      <c r="V119" s="99">
        <v>0.28671757799999997</v>
      </c>
      <c r="W119" s="99">
        <v>125.11355359999999</v>
      </c>
      <c r="X119" s="99">
        <v>6.543545651999999E-2</v>
      </c>
      <c r="Y119" s="99">
        <v>2.4443474384000002E-2</v>
      </c>
      <c r="Z119" s="99">
        <v>0.18440298576</v>
      </c>
      <c r="AA119" s="99">
        <v>0.51333712704000001</v>
      </c>
      <c r="AB119" s="99">
        <v>144</v>
      </c>
      <c r="AC119" s="89">
        <v>4.2746414900000007E-4</v>
      </c>
      <c r="AD119" s="99"/>
      <c r="AE119" s="90">
        <v>3.3654135850999994E-2</v>
      </c>
      <c r="AF119" s="99">
        <v>123.54433270902098</v>
      </c>
      <c r="AG119" s="14">
        <v>1</v>
      </c>
      <c r="AH119" s="1">
        <v>3.3654135850999994E-2</v>
      </c>
      <c r="AI119" s="14">
        <v>-0.17347703606100001</v>
      </c>
      <c r="AJ119" s="14">
        <v>114.22068266510207</v>
      </c>
      <c r="AK119" s="14">
        <v>-5.4459588400000078E-3</v>
      </c>
      <c r="AL119" s="14">
        <v>1.4085913360088888E-2</v>
      </c>
      <c r="AM119" s="14">
        <v>8.7555563822222723E-3</v>
      </c>
      <c r="AN119" s="14">
        <v>0.47969874547516794</v>
      </c>
      <c r="AO119" s="14">
        <v>115.67147751331348</v>
      </c>
      <c r="AP119" s="99">
        <v>144</v>
      </c>
      <c r="AQ119" s="99"/>
    </row>
    <row r="120" spans="1:43" s="34" customFormat="1" ht="17" customHeight="1" x14ac:dyDescent="0.2">
      <c r="A120" t="s">
        <v>386</v>
      </c>
      <c r="B120" s="5">
        <v>4.1612200000000001E-5</v>
      </c>
      <c r="C120" s="5">
        <v>5.4419499999999996E-6</v>
      </c>
      <c r="D120" s="5">
        <v>7.5836000000000002E-4</v>
      </c>
      <c r="E120" s="5">
        <v>5.10031E-5</v>
      </c>
      <c r="F120" s="5">
        <v>1.9930799999999999E-3</v>
      </c>
      <c r="G120" s="5">
        <v>1.39135E-5</v>
      </c>
      <c r="H120" s="5">
        <v>8.7825500000000001E-2</v>
      </c>
      <c r="I120" s="5">
        <v>2.5724599999999998E-4</v>
      </c>
      <c r="J120" s="5">
        <v>2.7098500000000001E-4</v>
      </c>
      <c r="K120" s="5">
        <v>9.7928500000000006E-6</v>
      </c>
      <c r="L120" s="5">
        <v>4.2502800000000002E-5</v>
      </c>
      <c r="M120" s="5">
        <v>1.28398E-5</v>
      </c>
      <c r="N120" s="81">
        <v>38.979999999999997</v>
      </c>
      <c r="O120" s="5">
        <v>0.77959999999999996</v>
      </c>
      <c r="P120" s="5">
        <v>3.2440871120000002E-5</v>
      </c>
      <c r="Q120" s="5">
        <v>5.9121745600000002E-4</v>
      </c>
      <c r="R120" s="5">
        <v>1.5538051679999999E-3</v>
      </c>
      <c r="S120" s="5">
        <v>6.8468759800000001E-2</v>
      </c>
      <c r="T120" s="5">
        <v>2.11259906E-4</v>
      </c>
      <c r="U120" s="5">
        <v>3.3135182880000003E-5</v>
      </c>
      <c r="V120" s="28">
        <v>0.45916808983248003</v>
      </c>
      <c r="W120" s="28">
        <v>1.9451054302400002</v>
      </c>
      <c r="X120" s="28">
        <v>0.5442668742470399</v>
      </c>
      <c r="Y120" s="28">
        <v>319.58478324248006</v>
      </c>
      <c r="Z120" s="28">
        <v>0.11292264495512</v>
      </c>
      <c r="AA120" s="28">
        <v>1.5304478268614401E-2</v>
      </c>
      <c r="AB120" s="14">
        <v>145</v>
      </c>
      <c r="AC120" s="5">
        <v>4.3640296700000005E-4</v>
      </c>
      <c r="AD120" s="14"/>
      <c r="AE120" s="1">
        <v>1.5481448899999997E-4</v>
      </c>
      <c r="AF120" s="14">
        <v>0.50933966880999992</v>
      </c>
      <c r="AG120" s="14">
        <v>1</v>
      </c>
      <c r="AH120" s="1">
        <v>1.5481448899999997E-4</v>
      </c>
      <c r="AI120" s="14">
        <v>-1.0265242285199744E-3</v>
      </c>
      <c r="AJ120" s="14">
        <v>0.47090079653364142</v>
      </c>
      <c r="AK120" s="14">
        <v>0.47338545888703992</v>
      </c>
      <c r="AL120" s="14">
        <v>319.57442568145609</v>
      </c>
      <c r="AM120" s="14">
        <v>-6.2724784422657734E-2</v>
      </c>
      <c r="AN120" s="14">
        <v>-1.8333903296217601E-2</v>
      </c>
      <c r="AO120" s="14">
        <v>1.7983121137647082</v>
      </c>
      <c r="AP120" s="14">
        <v>145</v>
      </c>
      <c r="AQ120" s="14"/>
    </row>
    <row r="121" spans="1:43" s="32" customFormat="1" ht="17" customHeight="1" x14ac:dyDescent="0.2">
      <c r="A121" t="s">
        <v>387</v>
      </c>
      <c r="B121" s="5">
        <v>2.1869699999999998E-5</v>
      </c>
      <c r="C121" s="5">
        <v>3.5271800000000002E-6</v>
      </c>
      <c r="D121" s="5">
        <v>4.2046800000000001E-4</v>
      </c>
      <c r="E121" s="5">
        <v>1.37751E-5</v>
      </c>
      <c r="F121" s="5">
        <v>1.4439399999999999E-3</v>
      </c>
      <c r="G121" s="5">
        <v>2.49517E-5</v>
      </c>
      <c r="H121" s="5">
        <v>3.3224999999999999E-3</v>
      </c>
      <c r="I121" s="5">
        <v>5.4212400000000003E-5</v>
      </c>
      <c r="J121" s="5">
        <v>2.2242099999999999E-4</v>
      </c>
      <c r="K121" s="5">
        <v>9.2905000000000002E-6</v>
      </c>
      <c r="L121" s="5">
        <v>3.4820600000000003E-5</v>
      </c>
      <c r="M121" s="5">
        <v>3.1521799999999999E-6</v>
      </c>
      <c r="N121" s="13">
        <v>55.05</v>
      </c>
      <c r="O121" s="5">
        <v>1.101</v>
      </c>
      <c r="P121" s="5">
        <v>2.4078539699999998E-5</v>
      </c>
      <c r="Q121" s="5">
        <v>4.62935268E-4</v>
      </c>
      <c r="R121" s="5">
        <v>1.5897779399999998E-3</v>
      </c>
      <c r="S121" s="5">
        <v>3.6580724999999998E-3</v>
      </c>
      <c r="T121" s="5">
        <v>2.44885521E-4</v>
      </c>
      <c r="U121" s="5">
        <v>3.8337480600000005E-5</v>
      </c>
      <c r="V121" s="28">
        <v>0.34080765091379994</v>
      </c>
      <c r="W121" s="28">
        <v>1.5230570317200001</v>
      </c>
      <c r="X121" s="28">
        <v>0.55686741682319985</v>
      </c>
      <c r="Y121" s="28">
        <v>17.074419201000001</v>
      </c>
      <c r="Z121" s="28">
        <v>0.13089620868492</v>
      </c>
      <c r="AA121" s="28">
        <v>1.7707315539528003E-2</v>
      </c>
      <c r="AB121" s="14">
        <v>146</v>
      </c>
      <c r="AC121" s="5">
        <v>4.4534178500000004E-4</v>
      </c>
      <c r="AD121" s="14"/>
      <c r="AE121" s="1">
        <v>1.759348299999996E-5</v>
      </c>
      <c r="AF121" s="14">
        <v>5.7882559069999867E-2</v>
      </c>
      <c r="AG121" s="14">
        <v>1</v>
      </c>
      <c r="AH121" s="1">
        <v>1.759348299999996E-5</v>
      </c>
      <c r="AI121" s="14">
        <v>-0.11938696314720003</v>
      </c>
      <c r="AJ121" s="14">
        <v>5.3514275130288752E-2</v>
      </c>
      <c r="AK121" s="14">
        <v>0.48598600146319992</v>
      </c>
      <c r="AL121" s="14">
        <v>17.064061639976089</v>
      </c>
      <c r="AM121" s="14">
        <v>-4.4751220692857731E-2</v>
      </c>
      <c r="AN121" s="14">
        <v>-1.5931066025303999E-2</v>
      </c>
      <c r="AO121" s="14">
        <v>1.4081148854530974</v>
      </c>
      <c r="AP121" s="14">
        <v>146</v>
      </c>
      <c r="AQ121" s="14"/>
    </row>
    <row r="122" spans="1:43" s="32" customFormat="1" ht="17" customHeight="1" x14ac:dyDescent="0.2">
      <c r="A122" t="s">
        <v>388</v>
      </c>
      <c r="B122" s="5">
        <v>2.4542899999999998E-5</v>
      </c>
      <c r="C122" s="5">
        <v>2.8892199999999999E-6</v>
      </c>
      <c r="D122" s="5">
        <v>3.7832799999999999E-4</v>
      </c>
      <c r="E122" s="5">
        <v>2.0400100000000001E-5</v>
      </c>
      <c r="F122" s="5">
        <v>1.6759100000000001E-3</v>
      </c>
      <c r="G122" s="5">
        <v>3.3308500000000001E-5</v>
      </c>
      <c r="H122" s="5">
        <v>3.2325600000000002E-3</v>
      </c>
      <c r="I122" s="5">
        <v>5.4909900000000001E-5</v>
      </c>
      <c r="J122" s="5">
        <v>1.99982E-4</v>
      </c>
      <c r="K122" s="5">
        <v>9.4284999999999996E-6</v>
      </c>
      <c r="L122" s="5">
        <v>3.32092E-5</v>
      </c>
      <c r="M122" s="5">
        <v>3.0300900000000002E-6</v>
      </c>
      <c r="N122" s="13">
        <v>55.05</v>
      </c>
      <c r="O122" s="5">
        <v>1.101</v>
      </c>
      <c r="P122" s="5">
        <v>2.7021732899999998E-5</v>
      </c>
      <c r="Q122" s="5">
        <v>4.1653912799999998E-4</v>
      </c>
      <c r="R122" s="5">
        <v>1.8451769100000001E-3</v>
      </c>
      <c r="S122" s="5">
        <v>3.5590485600000004E-3</v>
      </c>
      <c r="T122" s="5">
        <v>2.20180182E-4</v>
      </c>
      <c r="U122" s="5">
        <v>3.6563329199999999E-5</v>
      </c>
      <c r="V122" s="28">
        <v>0.38246560746659997</v>
      </c>
      <c r="W122" s="28">
        <v>1.37041373112</v>
      </c>
      <c r="X122" s="28">
        <v>0.64632856803479999</v>
      </c>
      <c r="Y122" s="28">
        <v>16.612215058656002</v>
      </c>
      <c r="Z122" s="28">
        <v>0.11769071088263999</v>
      </c>
      <c r="AA122" s="28">
        <v>1.6887870490896E-2</v>
      </c>
      <c r="AB122" s="14">
        <v>147</v>
      </c>
      <c r="AC122" s="5">
        <v>4.5428060300000002E-4</v>
      </c>
      <c r="AD122" s="14"/>
      <c r="AE122" s="1">
        <v>-3.7741475000000043E-5</v>
      </c>
      <c r="AF122" s="14">
        <v>-0.12416945275000014</v>
      </c>
      <c r="AG122" s="14">
        <v>1</v>
      </c>
      <c r="AH122" s="1">
        <v>-3.7741475000000043E-5</v>
      </c>
      <c r="AI122" s="14">
        <v>-7.7729006594400032E-2</v>
      </c>
      <c r="AJ122" s="14">
        <v>-0.1147986261147336</v>
      </c>
      <c r="AK122" s="14">
        <v>0.57544715267479996</v>
      </c>
      <c r="AL122" s="14">
        <v>16.601857497632093</v>
      </c>
      <c r="AM122" s="14">
        <v>-5.7956718495137734E-2</v>
      </c>
      <c r="AN122" s="14">
        <v>-1.6750511073936002E-2</v>
      </c>
      <c r="AO122" s="14">
        <v>1.2669912772998169</v>
      </c>
      <c r="AP122" s="14">
        <v>147</v>
      </c>
      <c r="AQ122" s="14"/>
    </row>
    <row r="123" spans="1:43" s="32" customFormat="1" ht="17" customHeight="1" x14ac:dyDescent="0.2">
      <c r="A123" t="s">
        <v>389</v>
      </c>
      <c r="B123" s="5">
        <v>1.7944800000000001E-5</v>
      </c>
      <c r="C123" s="5">
        <v>3.76E-6</v>
      </c>
      <c r="D123" s="5">
        <v>3.7957300000000002E-4</v>
      </c>
      <c r="E123" s="5">
        <v>1.2916599999999999E-5</v>
      </c>
      <c r="F123" s="5">
        <v>1.57208E-3</v>
      </c>
      <c r="G123" s="5">
        <v>2.6933000000000001E-5</v>
      </c>
      <c r="H123" s="5">
        <v>3.47373E-3</v>
      </c>
      <c r="I123" s="5">
        <v>4.8782500000000003E-5</v>
      </c>
      <c r="J123" s="5">
        <v>2.0312499999999999E-4</v>
      </c>
      <c r="K123" s="5">
        <v>1.08775E-5</v>
      </c>
      <c r="L123" s="5">
        <v>3.8336700000000002E-5</v>
      </c>
      <c r="M123" s="5">
        <v>4.1028099999999998E-6</v>
      </c>
      <c r="N123" s="13">
        <v>55.05</v>
      </c>
      <c r="O123" s="5">
        <v>1.101</v>
      </c>
      <c r="P123" s="5">
        <v>1.97572248E-5</v>
      </c>
      <c r="Q123" s="5">
        <v>4.1790987300000003E-4</v>
      </c>
      <c r="R123" s="5">
        <v>1.73086008E-3</v>
      </c>
      <c r="S123" s="5">
        <v>3.8245767299999998E-3</v>
      </c>
      <c r="T123" s="5">
        <v>2.2364062499999999E-4</v>
      </c>
      <c r="U123" s="5">
        <v>4.2208706699999999E-5</v>
      </c>
      <c r="V123" s="28">
        <v>0.27964375981919998</v>
      </c>
      <c r="W123" s="28">
        <v>1.37492348217</v>
      </c>
      <c r="X123" s="28">
        <v>0.60628566882239998</v>
      </c>
      <c r="Y123" s="28">
        <v>17.851594344948001</v>
      </c>
      <c r="Z123" s="28">
        <v>0.11954038687499999</v>
      </c>
      <c r="AA123" s="28">
        <v>1.9495357450595999E-2</v>
      </c>
      <c r="AB123" s="14">
        <v>148</v>
      </c>
      <c r="AC123" s="5">
        <v>4.6321942100000001E-4</v>
      </c>
      <c r="AD123" s="14"/>
      <c r="AE123" s="1">
        <v>-4.5309547999999975E-5</v>
      </c>
      <c r="AF123" s="14">
        <v>-0.14906841291999992</v>
      </c>
      <c r="AG123" s="14">
        <v>1</v>
      </c>
      <c r="AH123" s="1">
        <v>-4.5309547999999975E-5</v>
      </c>
      <c r="AI123" s="14">
        <v>-0.18055085424180001</v>
      </c>
      <c r="AJ123" s="14">
        <v>-0.13781851028025713</v>
      </c>
      <c r="AK123" s="14">
        <v>0.53540425346239995</v>
      </c>
      <c r="AL123" s="14">
        <v>17.841236783924089</v>
      </c>
      <c r="AM123" s="14">
        <v>-5.6107042502777739E-2</v>
      </c>
      <c r="AN123" s="14">
        <v>-1.4143024114236003E-2</v>
      </c>
      <c r="AO123" s="14">
        <v>1.2711606862260352</v>
      </c>
      <c r="AP123" s="14">
        <v>148</v>
      </c>
      <c r="AQ123" s="14"/>
    </row>
    <row r="124" spans="1:43" s="32" customFormat="1" ht="17" customHeight="1" x14ac:dyDescent="0.2">
      <c r="A124" t="s">
        <v>390</v>
      </c>
      <c r="B124" s="5">
        <v>3.4177100000000002E-5</v>
      </c>
      <c r="C124" s="5">
        <v>5.9548000000000001E-6</v>
      </c>
      <c r="D124" s="5">
        <v>4.1230699999999999E-4</v>
      </c>
      <c r="E124" s="5">
        <v>1.5868000000000001E-5</v>
      </c>
      <c r="F124" s="5">
        <v>1.3745700000000001E-3</v>
      </c>
      <c r="G124" s="5">
        <v>1.08936E-5</v>
      </c>
      <c r="H124" s="5">
        <v>3.3985E-3</v>
      </c>
      <c r="I124" s="5">
        <v>2.54431E-5</v>
      </c>
      <c r="J124" s="5">
        <v>2.2474699999999999E-4</v>
      </c>
      <c r="K124" s="5">
        <v>6.99856E-6</v>
      </c>
      <c r="L124" s="5">
        <v>2.4746600000000001E-5</v>
      </c>
      <c r="M124" s="5">
        <v>3.7925199999999998E-6</v>
      </c>
      <c r="N124" s="13">
        <v>55.05</v>
      </c>
      <c r="O124" s="5">
        <v>1.101</v>
      </c>
      <c r="P124" s="5">
        <v>3.7628987100000005E-5</v>
      </c>
      <c r="Q124" s="5">
        <v>4.5395000699999997E-4</v>
      </c>
      <c r="R124" s="5">
        <v>1.51340157E-3</v>
      </c>
      <c r="S124" s="5">
        <v>3.7417484999999998E-3</v>
      </c>
      <c r="T124" s="5">
        <v>2.4744644699999996E-4</v>
      </c>
      <c r="U124" s="5">
        <v>2.7246006600000002E-5</v>
      </c>
      <c r="V124" s="28">
        <v>0.53260068341340006</v>
      </c>
      <c r="W124" s="28">
        <v>1.49349552303</v>
      </c>
      <c r="X124" s="28">
        <v>0.53011430193959996</v>
      </c>
      <c r="Y124" s="28">
        <v>17.464985298600002</v>
      </c>
      <c r="Z124" s="28">
        <v>0.13226507485043998</v>
      </c>
      <c r="AA124" s="28">
        <v>1.2584385528408001E-2</v>
      </c>
      <c r="AB124" s="14">
        <v>149</v>
      </c>
      <c r="AC124" s="5">
        <v>4.7215823900000005E-4</v>
      </c>
      <c r="AD124" s="14"/>
      <c r="AE124" s="1">
        <v>-1.8208232000000075E-5</v>
      </c>
      <c r="AF124" s="14">
        <v>-5.990508328000025E-2</v>
      </c>
      <c r="AG124" s="14">
        <v>1</v>
      </c>
      <c r="AH124" s="1">
        <v>-1.8208232000000075E-5</v>
      </c>
      <c r="AI124" s="14">
        <v>7.2406069352400071E-2</v>
      </c>
      <c r="AJ124" s="14">
        <v>-5.5384163379368037E-2</v>
      </c>
      <c r="AK124" s="14">
        <v>0.45923288657959999</v>
      </c>
      <c r="AL124" s="14">
        <v>17.454627737576089</v>
      </c>
      <c r="AM124" s="14">
        <v>-4.3382354527337755E-2</v>
      </c>
      <c r="AN124" s="14">
        <v>-2.1053996036424001E-2</v>
      </c>
      <c r="AO124" s="14">
        <v>1.3807843262186663</v>
      </c>
      <c r="AP124" s="14">
        <v>149</v>
      </c>
      <c r="AQ124" s="14"/>
    </row>
    <row r="125" spans="1:43" s="72" customFormat="1" ht="17" customHeight="1" x14ac:dyDescent="0.2">
      <c r="A125" s="83" t="s">
        <v>391</v>
      </c>
      <c r="B125" s="58">
        <v>9.2523499999999995E-4</v>
      </c>
      <c r="C125" s="58">
        <v>3.28288E-5</v>
      </c>
      <c r="D125" s="58">
        <v>0.77297000000000005</v>
      </c>
      <c r="E125" s="58">
        <v>1.0454E-2</v>
      </c>
      <c r="F125" s="58">
        <v>3.5901800000000001E-3</v>
      </c>
      <c r="G125" s="58">
        <v>3.8062000000000003E-5</v>
      </c>
      <c r="H125" s="58">
        <v>3.5612700000000001E-3</v>
      </c>
      <c r="I125" s="58">
        <v>5.1446999999999997E-5</v>
      </c>
      <c r="J125" s="58">
        <v>8.7460999999999997E-2</v>
      </c>
      <c r="K125" s="58">
        <v>1.6049E-3</v>
      </c>
      <c r="L125" s="58">
        <v>6.8499700000000004E-3</v>
      </c>
      <c r="M125" s="58">
        <v>1.18936E-4</v>
      </c>
      <c r="N125" s="84">
        <v>55.05</v>
      </c>
      <c r="O125" s="58">
        <v>1.101</v>
      </c>
      <c r="P125" s="58">
        <v>1.0186837349999999E-3</v>
      </c>
      <c r="Q125" s="58">
        <v>0.85103996999999998</v>
      </c>
      <c r="R125" s="58">
        <v>3.9527881799999998E-3</v>
      </c>
      <c r="S125" s="58">
        <v>3.9209582700000002E-3</v>
      </c>
      <c r="T125" s="58">
        <v>9.6294561000000001E-2</v>
      </c>
      <c r="U125" s="58">
        <v>7.5418169700000003E-3</v>
      </c>
      <c r="V125" s="85">
        <v>14.418449585189999</v>
      </c>
      <c r="W125" s="85">
        <v>2799.9215012999998</v>
      </c>
      <c r="X125" s="85">
        <v>1.3845826436903999</v>
      </c>
      <c r="Y125" s="85">
        <v>18.301464821052001</v>
      </c>
      <c r="Z125" s="85">
        <v>51.47136874572</v>
      </c>
      <c r="AA125" s="85">
        <v>3.4834144221036003</v>
      </c>
      <c r="AB125" s="85">
        <v>150</v>
      </c>
      <c r="AC125" s="58">
        <v>4.8109705700000003E-4</v>
      </c>
      <c r="AD125" s="85"/>
      <c r="AE125" s="82">
        <v>0.85055887294300003</v>
      </c>
      <c r="AF125" s="85">
        <v>2798.3386919824702</v>
      </c>
      <c r="AG125" s="14">
        <v>1</v>
      </c>
      <c r="AH125" s="82">
        <v>0.85055887294300003</v>
      </c>
      <c r="AI125" s="14">
        <v>13.958254971129</v>
      </c>
      <c r="AJ125" s="85">
        <v>2587.1535239031477</v>
      </c>
      <c r="AK125" s="14">
        <v>1.3137012283303997</v>
      </c>
      <c r="AL125" s="14">
        <v>18.291107260028092</v>
      </c>
      <c r="AM125" s="14">
        <v>51.295721316342217</v>
      </c>
      <c r="AN125" s="14">
        <v>3.4497760405387679</v>
      </c>
      <c r="AO125" s="85">
        <v>2588.6168816858371</v>
      </c>
      <c r="AP125" s="85">
        <v>150</v>
      </c>
      <c r="AQ125" s="85"/>
    </row>
    <row r="126" spans="1:43" s="34" customFormat="1" ht="17" customHeight="1" x14ac:dyDescent="0.2">
      <c r="A126" t="s">
        <v>392</v>
      </c>
      <c r="B126" s="5">
        <v>4.86082E-5</v>
      </c>
      <c r="C126" s="5">
        <v>3.4784500000000001E-6</v>
      </c>
      <c r="D126" s="5">
        <v>6.0497399999999998E-4</v>
      </c>
      <c r="E126" s="5">
        <v>1.35675E-5</v>
      </c>
      <c r="F126" s="5">
        <v>1.8571900000000001E-3</v>
      </c>
      <c r="G126" s="5">
        <v>3.33637E-5</v>
      </c>
      <c r="H126" s="5">
        <v>9.3794500000000003E-2</v>
      </c>
      <c r="I126" s="5">
        <v>2.39447E-4</v>
      </c>
      <c r="J126" s="5">
        <v>3.2215E-4</v>
      </c>
      <c r="K126" s="5">
        <v>9.06078E-6</v>
      </c>
      <c r="L126" s="5">
        <v>6.88563E-5</v>
      </c>
      <c r="M126" s="5">
        <v>7.7813499999999996E-6</v>
      </c>
      <c r="N126" s="81">
        <v>38.979999999999997</v>
      </c>
      <c r="O126" s="5">
        <v>0.77959999999999996</v>
      </c>
      <c r="P126" s="5">
        <v>3.7894952719999998E-5</v>
      </c>
      <c r="Q126" s="5">
        <v>4.7163773039999999E-4</v>
      </c>
      <c r="R126" s="5">
        <v>1.447865324E-3</v>
      </c>
      <c r="S126" s="5">
        <v>7.3122192200000005E-2</v>
      </c>
      <c r="T126" s="5">
        <v>2.5114814000000001E-4</v>
      </c>
      <c r="U126" s="5">
        <v>5.3680371479999994E-5</v>
      </c>
      <c r="V126" s="28">
        <v>0.53636516079887997</v>
      </c>
      <c r="W126" s="28">
        <v>1.5516881330159999</v>
      </c>
      <c r="X126" s="28">
        <v>0.50715826569071998</v>
      </c>
      <c r="Y126" s="28">
        <v>341.30514431272007</v>
      </c>
      <c r="Z126" s="28">
        <v>0.13424370379280001</v>
      </c>
      <c r="AA126" s="28">
        <v>2.4793889979182398E-2</v>
      </c>
      <c r="AB126" s="14">
        <v>151</v>
      </c>
      <c r="AC126" s="5">
        <v>4.9003587500000007E-4</v>
      </c>
      <c r="AD126" s="14"/>
      <c r="AE126" s="1">
        <v>-1.8398144600000087E-5</v>
      </c>
      <c r="AF126" s="14">
        <v>-6.0529895734000284E-2</v>
      </c>
      <c r="AG126" s="14">
        <v>1</v>
      </c>
      <c r="AH126" s="1">
        <v>-1.8398144600000087E-5</v>
      </c>
      <c r="AI126" s="14">
        <v>7.6170546737879985E-2</v>
      </c>
      <c r="AJ126" s="14">
        <v>-5.5961822455010371E-2</v>
      </c>
      <c r="AK126" s="14">
        <v>0.43627685033071995</v>
      </c>
      <c r="AL126" s="14">
        <v>341.29478675169611</v>
      </c>
      <c r="AM126" s="14">
        <v>-4.1403725584977728E-2</v>
      </c>
      <c r="AN126" s="14">
        <v>-8.8444915856496047E-3</v>
      </c>
      <c r="AO126" s="14">
        <v>1.4345852533265078</v>
      </c>
      <c r="AP126" s="14">
        <v>151</v>
      </c>
      <c r="AQ126" s="14"/>
    </row>
    <row r="127" spans="1:43" s="34" customFormat="1" ht="17" customHeight="1" x14ac:dyDescent="0.2">
      <c r="A127" t="s">
        <v>393</v>
      </c>
      <c r="B127" s="5">
        <v>4.5052200000000002E-5</v>
      </c>
      <c r="C127" s="5">
        <v>4.0779299999999999E-6</v>
      </c>
      <c r="D127" s="5">
        <v>6.0649499999999997E-4</v>
      </c>
      <c r="E127" s="5">
        <v>1.8220499999999999E-5</v>
      </c>
      <c r="F127" s="5">
        <v>1.70319E-3</v>
      </c>
      <c r="G127" s="5">
        <v>5.0632800000000001E-5</v>
      </c>
      <c r="H127" s="5">
        <v>6.2347800000000002E-2</v>
      </c>
      <c r="I127" s="5">
        <v>2.4504699999999997E-4</v>
      </c>
      <c r="J127" s="5">
        <v>2.8991999999999999E-4</v>
      </c>
      <c r="K127" s="5">
        <v>7.4222400000000001E-6</v>
      </c>
      <c r="L127" s="5">
        <v>5.7156500000000001E-5</v>
      </c>
      <c r="M127" s="5">
        <v>1.6181600000000001E-5</v>
      </c>
      <c r="N127" s="81">
        <v>38.979999999999997</v>
      </c>
      <c r="O127" s="5">
        <v>0.77959999999999996</v>
      </c>
      <c r="P127" s="5">
        <v>3.5122695119999999E-5</v>
      </c>
      <c r="Q127" s="5">
        <v>4.7282350199999993E-4</v>
      </c>
      <c r="R127" s="5">
        <v>1.3278069239999999E-3</v>
      </c>
      <c r="S127" s="5">
        <v>4.8606344879999999E-2</v>
      </c>
      <c r="T127" s="5">
        <v>2.2602163199999999E-4</v>
      </c>
      <c r="U127" s="5">
        <v>4.4559207399999997E-5</v>
      </c>
      <c r="V127" s="28">
        <v>0.49712662672848001</v>
      </c>
      <c r="W127" s="28">
        <v>1.5555893215799999</v>
      </c>
      <c r="X127" s="28">
        <v>0.46510420933871993</v>
      </c>
      <c r="Y127" s="28">
        <v>226.874975361888</v>
      </c>
      <c r="Z127" s="28">
        <v>0.12081308273663999</v>
      </c>
      <c r="AA127" s="28">
        <v>2.0581006713911998E-2</v>
      </c>
      <c r="AB127" s="14">
        <v>152</v>
      </c>
      <c r="AC127" s="5">
        <v>4.9897469300000006E-4</v>
      </c>
      <c r="AD127" s="14"/>
      <c r="AE127" s="1">
        <v>-2.6151191000000132E-5</v>
      </c>
      <c r="AF127" s="14">
        <v>-8.6037418390000439E-2</v>
      </c>
      <c r="AG127" s="14">
        <v>1</v>
      </c>
      <c r="AH127" s="1">
        <v>-2.6151191000000132E-5</v>
      </c>
      <c r="AI127" s="14">
        <v>3.6932012667479988E-2</v>
      </c>
      <c r="AJ127" s="14">
        <v>-7.9544342081595859E-2</v>
      </c>
      <c r="AK127" s="14">
        <v>0.39422279397871995</v>
      </c>
      <c r="AL127" s="14">
        <v>226.8646178008641</v>
      </c>
      <c r="AM127" s="14">
        <v>-5.4834346641137739E-2</v>
      </c>
      <c r="AN127" s="14">
        <v>-1.3057374850920003E-2</v>
      </c>
      <c r="AO127" s="14">
        <v>1.4381920267916641</v>
      </c>
      <c r="AP127" s="14">
        <v>152</v>
      </c>
      <c r="AQ127" s="14"/>
    </row>
    <row r="128" spans="1:43" s="34" customFormat="1" ht="17" customHeight="1" x14ac:dyDescent="0.2">
      <c r="A128" t="s">
        <v>394</v>
      </c>
      <c r="B128" s="5">
        <v>4.0895400000000002E-5</v>
      </c>
      <c r="C128" s="5">
        <v>3.5030799999999998E-6</v>
      </c>
      <c r="D128" s="5">
        <v>6.1660100000000004E-4</v>
      </c>
      <c r="E128" s="5">
        <v>1.37806E-5</v>
      </c>
      <c r="F128" s="5">
        <v>1.73408E-3</v>
      </c>
      <c r="G128" s="5">
        <v>3.2112E-5</v>
      </c>
      <c r="H128" s="5">
        <v>6.4294599999999993E-2</v>
      </c>
      <c r="I128" s="5">
        <v>2.4612400000000002E-4</v>
      </c>
      <c r="J128" s="5">
        <v>2.9068399999999998E-4</v>
      </c>
      <c r="K128" s="5">
        <v>1.13827E-5</v>
      </c>
      <c r="L128" s="5">
        <v>6.1938000000000002E-5</v>
      </c>
      <c r="M128" s="5">
        <v>5.2016899999999998E-6</v>
      </c>
      <c r="N128" s="81">
        <v>38.979999999999997</v>
      </c>
      <c r="O128" s="5">
        <v>0.77959999999999996</v>
      </c>
      <c r="P128" s="5">
        <v>3.1882053840000001E-5</v>
      </c>
      <c r="Q128" s="5">
        <v>4.8070213960000002E-4</v>
      </c>
      <c r="R128" s="5">
        <v>1.3518887680000001E-3</v>
      </c>
      <c r="S128" s="5">
        <v>5.0124070159999992E-2</v>
      </c>
      <c r="T128" s="5">
        <v>2.2661724639999999E-4</v>
      </c>
      <c r="U128" s="5">
        <v>4.8286864800000001E-5</v>
      </c>
      <c r="V128" s="28">
        <v>0.45125859005136004</v>
      </c>
      <c r="W128" s="28">
        <v>1.581510039284</v>
      </c>
      <c r="X128" s="28">
        <v>0.47353959765504</v>
      </c>
      <c r="Y128" s="28">
        <v>233.95910987881598</v>
      </c>
      <c r="Z128" s="28">
        <v>0.12113145054572799</v>
      </c>
      <c r="AA128" s="28">
        <v>2.2302737113824002E-2</v>
      </c>
      <c r="AB128" s="14">
        <v>153</v>
      </c>
      <c r="AC128" s="5">
        <v>5.0791351100000005E-4</v>
      </c>
      <c r="AD128" s="14"/>
      <c r="AE128" s="1">
        <v>-2.7211371400000023E-5</v>
      </c>
      <c r="AF128" s="14">
        <v>-8.952541190600008E-2</v>
      </c>
      <c r="AG128" s="14">
        <v>1</v>
      </c>
      <c r="AH128" s="1">
        <v>-2.7211371400000023E-5</v>
      </c>
      <c r="AI128" s="14">
        <v>-8.9360240096399805E-3</v>
      </c>
      <c r="AJ128" s="14">
        <v>-8.2769103523848878E-2</v>
      </c>
      <c r="AK128" s="14">
        <v>0.40265818229503997</v>
      </c>
      <c r="AL128" s="14">
        <v>233.94875231779204</v>
      </c>
      <c r="AM128" s="14">
        <v>-5.4515978832049741E-2</v>
      </c>
      <c r="AN128" s="14">
        <v>-1.1335644451008001E-2</v>
      </c>
      <c r="AO128" s="14">
        <v>1.4621565584411531</v>
      </c>
      <c r="AP128" s="14">
        <v>153</v>
      </c>
      <c r="AQ128" s="14"/>
    </row>
    <row r="129" spans="1:43" s="34" customFormat="1" ht="17" customHeight="1" x14ac:dyDescent="0.2">
      <c r="A129" t="s">
        <v>395</v>
      </c>
      <c r="B129" s="5">
        <v>5.1890700000000001E-5</v>
      </c>
      <c r="C129" s="5">
        <v>2.98743E-6</v>
      </c>
      <c r="D129" s="5">
        <v>6.51186E-4</v>
      </c>
      <c r="E129" s="5">
        <v>1.42372E-5</v>
      </c>
      <c r="F129" s="5">
        <v>1.9433199999999999E-3</v>
      </c>
      <c r="G129" s="5">
        <v>2.6332299999999999E-5</v>
      </c>
      <c r="H129" s="5">
        <v>9.1963100000000006E-2</v>
      </c>
      <c r="I129" s="5">
        <v>2.93047E-4</v>
      </c>
      <c r="J129" s="5">
        <v>3.2883599999999999E-4</v>
      </c>
      <c r="K129" s="5">
        <v>8.2864999999999994E-6</v>
      </c>
      <c r="L129" s="5">
        <v>5.8767000000000002E-5</v>
      </c>
      <c r="M129" s="5">
        <v>6.2991499999999997E-6</v>
      </c>
      <c r="N129" s="81">
        <v>38.979999999999997</v>
      </c>
      <c r="O129" s="5">
        <v>0.77959999999999996</v>
      </c>
      <c r="P129" s="5">
        <v>4.045398972E-5</v>
      </c>
      <c r="Q129" s="5">
        <v>5.0766460559999995E-4</v>
      </c>
      <c r="R129" s="5">
        <v>1.5150122719999998E-3</v>
      </c>
      <c r="S129" s="5">
        <v>7.1694432759999996E-2</v>
      </c>
      <c r="T129" s="5">
        <v>2.5636054559999999E-4</v>
      </c>
      <c r="U129" s="5">
        <v>4.5814753200000002E-5</v>
      </c>
      <c r="V129" s="28">
        <v>0.57258577049687998</v>
      </c>
      <c r="W129" s="28">
        <v>1.6702165524239998</v>
      </c>
      <c r="X129" s="28">
        <v>0.5306784986361599</v>
      </c>
      <c r="Y129" s="28">
        <v>334.640934350576</v>
      </c>
      <c r="Z129" s="28">
        <v>0.13702983883411199</v>
      </c>
      <c r="AA129" s="28">
        <v>2.1160918208016001E-2</v>
      </c>
      <c r="AB129" s="14">
        <v>154</v>
      </c>
      <c r="AC129" s="5">
        <v>5.1685232900000003E-4</v>
      </c>
      <c r="AD129" s="14"/>
      <c r="AE129" s="1">
        <v>-9.1877234000000774E-6</v>
      </c>
      <c r="AF129" s="14">
        <v>-3.0227609986000256E-2</v>
      </c>
      <c r="AG129" s="14">
        <v>1</v>
      </c>
      <c r="AH129" s="1">
        <v>-9.1877234000000774E-6</v>
      </c>
      <c r="AI129" s="14">
        <v>0.11239115643588</v>
      </c>
      <c r="AJ129" s="14">
        <v>-2.7946391163625604E-2</v>
      </c>
      <c r="AK129" s="14">
        <v>0.45979708327615992</v>
      </c>
      <c r="AL129" s="14">
        <v>334.63057678955209</v>
      </c>
      <c r="AM129" s="14">
        <v>-3.8617590543665738E-2</v>
      </c>
      <c r="AN129" s="14">
        <v>-1.2477463356816001E-2</v>
      </c>
      <c r="AO129" s="14">
        <v>1.5441685638931182</v>
      </c>
      <c r="AP129" s="14">
        <v>154</v>
      </c>
      <c r="AQ129" s="14"/>
    </row>
    <row r="130" spans="1:43" s="71" customFormat="1" ht="17" customHeight="1" x14ac:dyDescent="0.2">
      <c r="A130" s="83" t="s">
        <v>396</v>
      </c>
      <c r="B130" s="58">
        <v>2.1771799999999999E-3</v>
      </c>
      <c r="C130" s="58">
        <v>1.0198200000000001E-3</v>
      </c>
      <c r="D130" s="58">
        <v>6.0158599999999998E-4</v>
      </c>
      <c r="E130" s="58">
        <v>4.0067799999999998E-6</v>
      </c>
      <c r="F130" s="58">
        <v>1.54524E-3</v>
      </c>
      <c r="G130" s="58">
        <v>1.90488E-5</v>
      </c>
      <c r="H130" s="58">
        <v>5.7430700000000001E-2</v>
      </c>
      <c r="I130" s="58">
        <v>1.41627E-2</v>
      </c>
      <c r="J130" s="58">
        <v>5.9089200000000001E-2</v>
      </c>
      <c r="K130" s="58">
        <v>3.70148E-2</v>
      </c>
      <c r="L130" s="58">
        <v>7.7762799999999993E-5</v>
      </c>
      <c r="M130" s="58">
        <v>2.6176199999999999E-5</v>
      </c>
      <c r="N130" s="85">
        <v>38.979999999999997</v>
      </c>
      <c r="O130" s="58">
        <v>0.77959999999999996</v>
      </c>
      <c r="P130" s="58">
        <v>1.6973295279999999E-3</v>
      </c>
      <c r="Q130" s="58">
        <v>4.6899644559999994E-4</v>
      </c>
      <c r="R130" s="58">
        <v>1.204669104E-3</v>
      </c>
      <c r="S130" s="58">
        <v>4.4772973719999998E-2</v>
      </c>
      <c r="T130" s="58">
        <v>4.6065940319999998E-2</v>
      </c>
      <c r="U130" s="58">
        <v>6.0623878879999992E-5</v>
      </c>
      <c r="V130" s="85">
        <v>24.024002139312</v>
      </c>
      <c r="W130" s="85">
        <v>1.5429983060239998</v>
      </c>
      <c r="X130" s="85">
        <v>0.42197149374911996</v>
      </c>
      <c r="Y130" s="85">
        <v>208.98233213547201</v>
      </c>
      <c r="Z130" s="85">
        <v>24.623166419846399</v>
      </c>
      <c r="AA130" s="85">
        <v>2.8000957177094395E-2</v>
      </c>
      <c r="AB130" s="85">
        <v>155</v>
      </c>
      <c r="AC130" s="58">
        <v>5.2579114700000002E-4</v>
      </c>
      <c r="AD130" s="85"/>
      <c r="AE130" s="82">
        <v>-5.6794701400000077E-5</v>
      </c>
      <c r="AF130" s="85"/>
      <c r="AG130" s="14">
        <v>1</v>
      </c>
      <c r="AH130" s="1">
        <v>-5.6794701400000077E-5</v>
      </c>
      <c r="AI130" s="14">
        <v>23.563807525250997</v>
      </c>
      <c r="AJ130" s="14">
        <v>-0.17275301750439109</v>
      </c>
      <c r="AK130" s="14">
        <v>0.35109007838911999</v>
      </c>
      <c r="AL130" s="14">
        <v>208.97197457444807</v>
      </c>
      <c r="AM130" s="14">
        <v>24.447518990468623</v>
      </c>
      <c r="AN130" s="14">
        <v>-5.6374243877376053E-3</v>
      </c>
      <c r="AO130" s="14">
        <v>1.4265512306440946</v>
      </c>
      <c r="AP130" s="85">
        <v>155</v>
      </c>
      <c r="AQ130" s="85"/>
    </row>
    <row r="131" spans="1:43" s="71" customFormat="1" ht="17" customHeight="1" x14ac:dyDescent="0.2">
      <c r="A131" s="83" t="s">
        <v>397</v>
      </c>
      <c r="B131" s="58">
        <v>3.1492600000000001E-3</v>
      </c>
      <c r="C131" s="58">
        <v>1.5664800000000001E-4</v>
      </c>
      <c r="D131" s="58">
        <v>2.88764E-2</v>
      </c>
      <c r="E131" s="58">
        <v>3.0059000000000002E-3</v>
      </c>
      <c r="F131" s="58">
        <v>1.4897300000000001E-3</v>
      </c>
      <c r="G131" s="58">
        <v>2.6563800000000001E-5</v>
      </c>
      <c r="H131" s="58">
        <v>6.2990299999999999E-2</v>
      </c>
      <c r="I131" s="58">
        <v>9.7405500000000001E-5</v>
      </c>
      <c r="J131" s="58">
        <v>1.07872E-3</v>
      </c>
      <c r="K131" s="58">
        <v>3.5776599999999999E-5</v>
      </c>
      <c r="L131" s="58">
        <v>3.1069300000000002E-4</v>
      </c>
      <c r="M131" s="58">
        <v>1.58379E-5</v>
      </c>
      <c r="N131" s="85">
        <v>38.979999999999997</v>
      </c>
      <c r="O131" s="58">
        <v>0.77959999999999996</v>
      </c>
      <c r="P131" s="58">
        <v>2.4551630959999998E-3</v>
      </c>
      <c r="Q131" s="58">
        <v>2.2512041439999998E-2</v>
      </c>
      <c r="R131" s="58">
        <v>1.1613935080000001E-3</v>
      </c>
      <c r="S131" s="58">
        <v>4.9107237879999995E-2</v>
      </c>
      <c r="T131" s="58">
        <v>8.4097011200000001E-4</v>
      </c>
      <c r="U131" s="58">
        <v>2.4221626280000001E-4</v>
      </c>
      <c r="V131" s="85">
        <v>34.750378460783999</v>
      </c>
      <c r="W131" s="85">
        <v>74.0646163376</v>
      </c>
      <c r="X131" s="85">
        <v>0.40681291798224001</v>
      </c>
      <c r="Y131" s="85">
        <v>229.21294352868799</v>
      </c>
      <c r="Z131" s="85">
        <v>0.44951534426624001</v>
      </c>
      <c r="AA131" s="85">
        <v>0.111874847462064</v>
      </c>
      <c r="AB131" s="85">
        <v>156</v>
      </c>
      <c r="AC131" s="58">
        <v>5.34729965E-4</v>
      </c>
      <c r="AD131" s="85"/>
      <c r="AE131" s="82">
        <v>2.1977311474999997E-2</v>
      </c>
      <c r="AF131" s="85"/>
      <c r="AG131" s="14">
        <v>1</v>
      </c>
      <c r="AH131" s="1">
        <v>2.1977311474999997E-2</v>
      </c>
      <c r="AI131" s="14">
        <v>34.290183846722996</v>
      </c>
      <c r="AJ131" s="14">
        <v>66.848610527955429</v>
      </c>
      <c r="AK131" s="14">
        <v>0.33593150262223997</v>
      </c>
      <c r="AL131" s="14">
        <v>229.20258596766408</v>
      </c>
      <c r="AM131" s="14">
        <v>0.27386791488846224</v>
      </c>
      <c r="AN131" s="14">
        <v>7.8236465897232002E-2</v>
      </c>
      <c r="AO131" s="14">
        <v>68.475104069195652</v>
      </c>
      <c r="AP131" s="85">
        <v>156</v>
      </c>
      <c r="AQ131" s="85"/>
    </row>
    <row r="132" spans="1:43" s="72" customFormat="1" ht="17" customHeight="1" x14ac:dyDescent="0.2">
      <c r="A132" s="83" t="s">
        <v>398</v>
      </c>
      <c r="B132" s="58">
        <v>3.0505700000000002E-4</v>
      </c>
      <c r="C132" s="58">
        <v>3.5415900000000001E-5</v>
      </c>
      <c r="D132" s="58">
        <v>4.06792E-3</v>
      </c>
      <c r="E132" s="58">
        <v>1.39908E-4</v>
      </c>
      <c r="F132" s="58">
        <v>1.5690400000000001E-3</v>
      </c>
      <c r="G132" s="58">
        <v>1.5461999999999999E-5</v>
      </c>
      <c r="H132" s="58">
        <v>3.64774E-3</v>
      </c>
      <c r="I132" s="58">
        <v>5.2194999999999997E-5</v>
      </c>
      <c r="J132" s="58">
        <v>4.6199500000000003E-3</v>
      </c>
      <c r="K132" s="58">
        <v>5.0465600000000003E-4</v>
      </c>
      <c r="L132" s="58">
        <v>1.7432400000000001E-4</v>
      </c>
      <c r="M132" s="58">
        <v>1.3783300000000001E-5</v>
      </c>
      <c r="N132" s="84">
        <v>55.05</v>
      </c>
      <c r="O132" s="58">
        <v>1.101</v>
      </c>
      <c r="P132" s="58">
        <v>3.3586775700000001E-4</v>
      </c>
      <c r="Q132" s="58">
        <v>4.4787799200000002E-3</v>
      </c>
      <c r="R132" s="58">
        <v>1.72751304E-3</v>
      </c>
      <c r="S132" s="58">
        <v>4.0161617399999995E-3</v>
      </c>
      <c r="T132" s="58">
        <v>5.0865649500000006E-3</v>
      </c>
      <c r="U132" s="58">
        <v>1.9193072399999999E-4</v>
      </c>
      <c r="V132" s="85">
        <v>4.7538722325779998</v>
      </c>
      <c r="W132" s="85">
        <v>14.735185936800001</v>
      </c>
      <c r="X132" s="85">
        <v>0.60511326765119999</v>
      </c>
      <c r="Y132" s="85">
        <v>18.745836537623997</v>
      </c>
      <c r="Z132" s="85">
        <v>2.7188706970740002</v>
      </c>
      <c r="AA132" s="85">
        <v>8.8648962801120001E-2</v>
      </c>
      <c r="AB132" s="85">
        <v>157</v>
      </c>
      <c r="AC132" s="58">
        <v>5.436687830000001E-4</v>
      </c>
      <c r="AD132" s="85"/>
      <c r="AE132" s="82">
        <v>3.9351111369999997E-3</v>
      </c>
      <c r="AF132" s="85">
        <v>12.946515640729999</v>
      </c>
      <c r="AG132" s="14">
        <v>1</v>
      </c>
      <c r="AH132" s="82">
        <v>3.9351111369999997E-3</v>
      </c>
      <c r="AI132" s="14">
        <v>4.293677618517</v>
      </c>
      <c r="AJ132" s="85">
        <v>11.969467333653141</v>
      </c>
      <c r="AK132" s="14">
        <v>0.53423185229119996</v>
      </c>
      <c r="AL132" s="14">
        <v>18.735478976600088</v>
      </c>
      <c r="AM132" s="14">
        <v>2.5432232676962223</v>
      </c>
      <c r="AN132" s="14">
        <v>5.5010581236287992E-2</v>
      </c>
      <c r="AO132" s="85">
        <v>13.623150167985111</v>
      </c>
      <c r="AP132" s="85">
        <v>157</v>
      </c>
      <c r="AQ132" s="85"/>
    </row>
    <row r="133" spans="1:43" s="32" customFormat="1" ht="17" customHeight="1" x14ac:dyDescent="0.2">
      <c r="A133" t="s">
        <v>399</v>
      </c>
      <c r="B133" s="5">
        <v>2.9211199999999999E-5</v>
      </c>
      <c r="C133" s="5">
        <v>4.8014999999999997E-6</v>
      </c>
      <c r="D133" s="5">
        <v>3.5992700000000001E-4</v>
      </c>
      <c r="E133" s="5">
        <v>2.18719E-5</v>
      </c>
      <c r="F133" s="5">
        <v>1.43848E-3</v>
      </c>
      <c r="G133" s="5">
        <v>3.8211599999999999E-5</v>
      </c>
      <c r="H133" s="5">
        <v>3.4295599999999999E-3</v>
      </c>
      <c r="I133" s="5">
        <v>2.9194900000000001E-5</v>
      </c>
      <c r="J133" s="5">
        <v>2.6152800000000002E-4</v>
      </c>
      <c r="K133" s="5">
        <v>1.0251899999999999E-5</v>
      </c>
      <c r="L133" s="5">
        <v>4.3115000000000003E-5</v>
      </c>
      <c r="M133" s="5">
        <v>5.1642999999999998E-6</v>
      </c>
      <c r="N133" s="13">
        <v>55.05</v>
      </c>
      <c r="O133" s="5">
        <v>1.101</v>
      </c>
      <c r="P133" s="5">
        <v>3.2161531200000002E-5</v>
      </c>
      <c r="Q133" s="5">
        <v>3.9627962700000002E-4</v>
      </c>
      <c r="R133" s="5">
        <v>1.5837664799999999E-3</v>
      </c>
      <c r="S133" s="5">
        <v>3.7759455599999997E-3</v>
      </c>
      <c r="T133" s="5">
        <v>2.8794232800000001E-4</v>
      </c>
      <c r="U133" s="5">
        <v>4.7469615000000005E-5</v>
      </c>
      <c r="V133" s="28">
        <v>0.4552143126048</v>
      </c>
      <c r="W133" s="28">
        <v>1.30375997283</v>
      </c>
      <c r="X133" s="28">
        <v>0.55476172261439993</v>
      </c>
      <c r="Y133" s="28">
        <v>17.624603495856</v>
      </c>
      <c r="Z133" s="28">
        <v>0.15391093316255999</v>
      </c>
      <c r="AA133" s="28">
        <v>2.1925265776200003E-2</v>
      </c>
      <c r="AB133" s="14">
        <v>158</v>
      </c>
      <c r="AC133" s="5">
        <v>5.5260760100000008E-4</v>
      </c>
      <c r="AD133" s="14"/>
      <c r="AE133" s="1">
        <v>-1.5632797400000006E-4</v>
      </c>
      <c r="AF133" s="14">
        <v>-0.51431903446000016</v>
      </c>
      <c r="AG133" s="14">
        <v>1</v>
      </c>
      <c r="AH133" s="1">
        <v>-1.5632797400000006E-4</v>
      </c>
      <c r="AI133" s="14">
        <v>-4.980301456199974E-3</v>
      </c>
      <c r="AJ133" s="14">
        <v>-0.4755043791611161</v>
      </c>
      <c r="AK133" s="14">
        <v>0.48388030725439996</v>
      </c>
      <c r="AL133" s="14">
        <v>17.614245934832091</v>
      </c>
      <c r="AM133" s="14">
        <v>-2.173649621521773E-2</v>
      </c>
      <c r="AN133" s="14">
        <v>-1.1713115788632E-2</v>
      </c>
      <c r="AO133" s="14">
        <v>1.2053677482625955</v>
      </c>
      <c r="AP133" s="14">
        <v>158</v>
      </c>
      <c r="AQ133" s="14"/>
    </row>
    <row r="134" spans="1:43" s="32" customFormat="1" ht="17" customHeight="1" x14ac:dyDescent="0.2">
      <c r="A134" t="s">
        <v>400</v>
      </c>
      <c r="B134" s="5">
        <v>3.2914399999999998E-5</v>
      </c>
      <c r="C134" s="5">
        <v>3.59482E-6</v>
      </c>
      <c r="D134" s="5">
        <v>2.1557400000000002E-3</v>
      </c>
      <c r="E134" s="5">
        <v>7.5765600000000005E-5</v>
      </c>
      <c r="F134" s="5">
        <v>1.37597E-3</v>
      </c>
      <c r="G134" s="5">
        <v>1.8487299999999998E-5</v>
      </c>
      <c r="H134" s="5">
        <v>3.5246399999999999E-3</v>
      </c>
      <c r="I134" s="5">
        <v>2.39644E-5</v>
      </c>
      <c r="J134" s="5">
        <v>4.2702799999999998E-4</v>
      </c>
      <c r="K134" s="5">
        <v>1.9166900000000001E-5</v>
      </c>
      <c r="L134" s="5">
        <v>6.0717500000000003E-5</v>
      </c>
      <c r="M134" s="5">
        <v>2.6958500000000002E-6</v>
      </c>
      <c r="N134" s="13">
        <v>55.05</v>
      </c>
      <c r="O134" s="5">
        <v>1.101</v>
      </c>
      <c r="P134" s="5">
        <v>3.6238754399999997E-5</v>
      </c>
      <c r="Q134" s="5">
        <v>2.3734697400000001E-3</v>
      </c>
      <c r="R134" s="5">
        <v>1.5149429700000001E-3</v>
      </c>
      <c r="S134" s="5">
        <v>3.8806286399999997E-3</v>
      </c>
      <c r="T134" s="5">
        <v>4.7015782799999996E-4</v>
      </c>
      <c r="U134" s="5">
        <v>6.6849967500000007E-5</v>
      </c>
      <c r="V134" s="28">
        <v>0.51292332977759991</v>
      </c>
      <c r="W134" s="28">
        <v>7.8087154446000007</v>
      </c>
      <c r="X134" s="28">
        <v>0.53065422353159997</v>
      </c>
      <c r="Y134" s="28">
        <v>18.113222240064001</v>
      </c>
      <c r="Z134" s="28">
        <v>0.25130876222255999</v>
      </c>
      <c r="AA134" s="28">
        <v>3.0876662988900003E-2</v>
      </c>
      <c r="AB134" s="14">
        <v>159</v>
      </c>
      <c r="AC134" s="5">
        <v>5.6154641900000007E-4</v>
      </c>
      <c r="AD134" s="14"/>
      <c r="AE134" s="1">
        <v>1.811923321E-3</v>
      </c>
      <c r="AF134" s="14">
        <v>5.9612277260899997</v>
      </c>
      <c r="AG134" s="14">
        <v>1</v>
      </c>
      <c r="AH134" s="1">
        <v>1.811923321E-3</v>
      </c>
      <c r="AI134" s="14">
        <v>5.2728715716599955E-2</v>
      </c>
      <c r="AJ134" s="14">
        <v>5.5113454859950544</v>
      </c>
      <c r="AK134" s="14">
        <v>0.45977280817159999</v>
      </c>
      <c r="AL134" s="14">
        <v>18.102864679040088</v>
      </c>
      <c r="AM134" s="14">
        <v>7.5661332844782242E-2</v>
      </c>
      <c r="AN134" s="14">
        <v>-2.761718575931999E-3</v>
      </c>
      <c r="AO134" s="14">
        <v>7.2194069065105086</v>
      </c>
      <c r="AP134" s="14">
        <v>159</v>
      </c>
      <c r="AQ134" s="14"/>
    </row>
    <row r="135" spans="1:43" s="34" customFormat="1" ht="17" customHeight="1" x14ac:dyDescent="0.2">
      <c r="A135" t="s">
        <v>401</v>
      </c>
      <c r="B135" s="5">
        <v>3.28074E-5</v>
      </c>
      <c r="C135" s="5">
        <v>6.4818899999999999E-6</v>
      </c>
      <c r="D135" s="5">
        <v>6.5501399999999999E-4</v>
      </c>
      <c r="E135" s="5">
        <v>2.4619700000000001E-5</v>
      </c>
      <c r="F135" s="5">
        <v>6.4373E-3</v>
      </c>
      <c r="G135" s="5">
        <v>2.10115E-4</v>
      </c>
      <c r="H135" s="5">
        <v>3.8767100000000002E-4</v>
      </c>
      <c r="I135" s="5">
        <v>2.5126500000000001E-5</v>
      </c>
      <c r="J135" s="5">
        <v>2.17715E-4</v>
      </c>
      <c r="K135" s="5">
        <v>1.7428E-5</v>
      </c>
      <c r="L135" s="5">
        <v>6.7598499999999993E-5</v>
      </c>
      <c r="M135" s="5">
        <v>5.7649999999999999E-6</v>
      </c>
      <c r="N135" s="13">
        <v>42.7</v>
      </c>
      <c r="O135" s="5">
        <v>0.85400000000000009</v>
      </c>
      <c r="P135" s="5">
        <v>2.8017519600000002E-5</v>
      </c>
      <c r="Q135" s="5">
        <v>5.5938195600000005E-4</v>
      </c>
      <c r="R135" s="5">
        <v>5.4974542000000006E-3</v>
      </c>
      <c r="S135" s="5">
        <v>3.3107103400000003E-4</v>
      </c>
      <c r="T135" s="5">
        <v>1.8592861000000003E-4</v>
      </c>
      <c r="U135" s="5">
        <v>5.7729119000000001E-5</v>
      </c>
      <c r="V135" s="28">
        <v>0.39655997241840002</v>
      </c>
      <c r="W135" s="28">
        <v>1.8403666352400001</v>
      </c>
      <c r="X135" s="28">
        <v>1.9256482571760001</v>
      </c>
      <c r="Y135" s="28">
        <v>1.5453071582984002</v>
      </c>
      <c r="Z135" s="28">
        <v>9.9382560617200008E-2</v>
      </c>
      <c r="AA135" s="28">
        <v>2.666392548372E-2</v>
      </c>
      <c r="AB135" s="14">
        <v>160</v>
      </c>
      <c r="AC135" s="5">
        <v>5.7048523700000005E-4</v>
      </c>
      <c r="AD135" s="14"/>
      <c r="AE135" s="1"/>
      <c r="AF135" s="14"/>
      <c r="AG135" s="14">
        <v>1</v>
      </c>
      <c r="AH135" s="1">
        <v>0</v>
      </c>
      <c r="AI135" s="14">
        <v>-6.3634641642599965E-2</v>
      </c>
      <c r="AJ135" s="14">
        <v>0</v>
      </c>
      <c r="AK135" s="14">
        <v>1.8547668418159999</v>
      </c>
      <c r="AL135" s="14">
        <v>1.5349495972744891</v>
      </c>
      <c r="AM135" s="14">
        <v>-7.6264868760577711E-2</v>
      </c>
      <c r="AN135" s="14">
        <v>-6.9744560811120012E-3</v>
      </c>
      <c r="AO135" s="14">
        <v>1.7014777515232855</v>
      </c>
      <c r="AP135" s="14">
        <v>160</v>
      </c>
      <c r="AQ135" s="14"/>
    </row>
    <row r="136" spans="1:43" s="77" customFormat="1" ht="17" customHeight="1" x14ac:dyDescent="0.2">
      <c r="A136" s="162" t="s">
        <v>402</v>
      </c>
      <c r="B136" s="163">
        <v>2.7829699999999999E-5</v>
      </c>
      <c r="C136" s="163">
        <v>7.8602699999999995E-6</v>
      </c>
      <c r="D136" s="163">
        <v>7.0195100000000003E-4</v>
      </c>
      <c r="E136" s="163">
        <v>2.4049600000000001E-5</v>
      </c>
      <c r="F136" s="163">
        <v>6.9508E-3</v>
      </c>
      <c r="G136" s="163">
        <v>8.4332299999999999E-5</v>
      </c>
      <c r="H136" s="163">
        <v>4.3193499999999999E-4</v>
      </c>
      <c r="I136" s="163">
        <v>1.85761E-5</v>
      </c>
      <c r="J136" s="163">
        <v>2.87225E-4</v>
      </c>
      <c r="K136" s="163">
        <v>2.9557299999999999E-6</v>
      </c>
      <c r="L136" s="163">
        <v>7.8248600000000002E-5</v>
      </c>
      <c r="M136" s="163">
        <v>5.2962799999999999E-6</v>
      </c>
      <c r="N136" s="164">
        <v>42.7</v>
      </c>
      <c r="O136" s="163">
        <v>0.85400000000000009</v>
      </c>
      <c r="P136" s="163">
        <v>2.3766563800000002E-5</v>
      </c>
      <c r="Q136" s="163">
        <v>5.9946615400000014E-4</v>
      </c>
      <c r="R136" s="163">
        <v>5.9359832000000006E-3</v>
      </c>
      <c r="S136" s="163">
        <v>3.6887249000000001E-4</v>
      </c>
      <c r="T136" s="163">
        <v>2.4529015E-4</v>
      </c>
      <c r="U136" s="163">
        <v>6.6824304400000007E-5</v>
      </c>
      <c r="V136" s="165">
        <v>0.33639194402520001</v>
      </c>
      <c r="W136" s="165">
        <v>1.9722436466600004</v>
      </c>
      <c r="X136" s="165">
        <v>2.0792561952960003</v>
      </c>
      <c r="Y136" s="165">
        <v>1.7217492343240002</v>
      </c>
      <c r="Z136" s="165">
        <v>0.13111249097799998</v>
      </c>
      <c r="AA136" s="165">
        <v>3.0864809716272004E-2</v>
      </c>
      <c r="AB136" s="165">
        <v>161</v>
      </c>
      <c r="AC136" s="166">
        <v>5.7942405500000004E-4</v>
      </c>
      <c r="AD136" s="165">
        <v>1.90630514095</v>
      </c>
      <c r="AE136" s="1"/>
      <c r="AF136" s="165"/>
      <c r="AG136" s="14">
        <v>1</v>
      </c>
      <c r="AH136" s="1">
        <v>0</v>
      </c>
      <c r="AI136" s="14">
        <v>-0.12380267003579996</v>
      </c>
      <c r="AJ136" s="14">
        <v>0</v>
      </c>
      <c r="AK136" s="14">
        <v>2.0083747799360001</v>
      </c>
      <c r="AL136" s="14">
        <v>1.7113916733000891</v>
      </c>
      <c r="AM136" s="14">
        <v>-4.4534938399777735E-2</v>
      </c>
      <c r="AN136" s="14">
        <v>-2.7735718485599986E-3</v>
      </c>
      <c r="AO136" s="14">
        <v>1.8234022618745891</v>
      </c>
      <c r="AP136" s="165">
        <v>161</v>
      </c>
      <c r="AQ136" s="165"/>
    </row>
    <row r="137" spans="1:43" ht="15" customHeight="1" x14ac:dyDescent="0.2">
      <c r="A137" t="s">
        <v>405</v>
      </c>
      <c r="B137" s="5">
        <v>9.8473899999999993E-3</v>
      </c>
      <c r="C137" s="5">
        <v>7.4051899999999995E-5</v>
      </c>
      <c r="D137" s="5">
        <v>0.54542000000000002</v>
      </c>
      <c r="E137" s="5">
        <v>3.9874200000000002E-3</v>
      </c>
      <c r="F137" s="5">
        <v>0.31920999999999999</v>
      </c>
      <c r="G137" s="5">
        <v>1.2706200000000001E-3</v>
      </c>
      <c r="H137" s="5">
        <v>6.3623600000000002E-2</v>
      </c>
      <c r="I137" s="5">
        <v>1.9618399999999999E-4</v>
      </c>
      <c r="J137" s="5">
        <v>1.66554</v>
      </c>
      <c r="K137" s="5">
        <v>2.7769700000000001E-3</v>
      </c>
      <c r="L137" s="5">
        <v>9.4048900000000005E-2</v>
      </c>
      <c r="M137" s="5">
        <v>5.0534899999999999E-4</v>
      </c>
      <c r="N137" s="13">
        <v>48.7</v>
      </c>
      <c r="O137" s="5">
        <v>0.97400000000000009</v>
      </c>
      <c r="P137" s="5">
        <v>9.59135786E-3</v>
      </c>
      <c r="Q137" s="5">
        <v>0.53123908000000009</v>
      </c>
      <c r="R137" s="5">
        <v>0.31091054000000001</v>
      </c>
      <c r="S137" s="5">
        <v>6.1969386400000007E-2</v>
      </c>
      <c r="T137" s="5">
        <v>1.6222359600000003</v>
      </c>
      <c r="U137" s="5">
        <v>9.1603628600000014E-2</v>
      </c>
      <c r="V137" s="28">
        <v>135.75607915044</v>
      </c>
      <c r="W137" s="28">
        <v>1950.1786626800003</v>
      </c>
      <c r="X137" s="28">
        <v>108.90574395119999</v>
      </c>
      <c r="Y137" s="28">
        <v>289.24830796064003</v>
      </c>
      <c r="Z137" s="28">
        <v>867.11756533920015</v>
      </c>
      <c r="AA137" s="28">
        <v>42.309883977768003</v>
      </c>
      <c r="AB137" s="14">
        <v>162</v>
      </c>
      <c r="AC137" s="1">
        <v>5.7942405500000004E-4</v>
      </c>
      <c r="AE137" s="1">
        <v>0.53065965594500009</v>
      </c>
      <c r="AF137" s="14">
        <v>1948.0515969740952</v>
      </c>
      <c r="AG137" s="14">
        <v>1</v>
      </c>
      <c r="AH137" s="1">
        <v>0.53065965594500009</v>
      </c>
      <c r="AI137" s="14">
        <v>135.29588453637902</v>
      </c>
      <c r="AJ137" s="14">
        <v>1801.035939036452</v>
      </c>
      <c r="AK137" s="14">
        <v>108.83486253584</v>
      </c>
      <c r="AL137" s="14">
        <v>289.23795039961612</v>
      </c>
      <c r="AM137" s="14">
        <v>866.94191790982234</v>
      </c>
      <c r="AN137" s="14">
        <v>42.276245596203175</v>
      </c>
      <c r="AO137" s="14">
        <v>1803.0024792384556</v>
      </c>
      <c r="AP137" s="14">
        <v>162</v>
      </c>
      <c r="AQ137" s="14"/>
    </row>
    <row r="138" spans="1:43" ht="15" customHeight="1" x14ac:dyDescent="0.2">
      <c r="A138" t="s">
        <v>406</v>
      </c>
      <c r="B138" s="5">
        <v>9.5111099999999997E-3</v>
      </c>
      <c r="C138" s="5">
        <v>1.0849E-4</v>
      </c>
      <c r="D138" s="5">
        <v>0.53498000000000001</v>
      </c>
      <c r="E138" s="5">
        <v>3.01053E-3</v>
      </c>
      <c r="F138" s="5">
        <v>0.30747999999999998</v>
      </c>
      <c r="G138" s="5">
        <v>7.5384099999999999E-4</v>
      </c>
      <c r="H138" s="5">
        <v>6.2657299999999999E-2</v>
      </c>
      <c r="I138" s="5">
        <v>2.0809600000000001E-4</v>
      </c>
      <c r="J138" s="5">
        <v>1.58721</v>
      </c>
      <c r="K138" s="5">
        <v>5.9449400000000001E-3</v>
      </c>
      <c r="L138" s="5">
        <v>8.6936399999999997E-2</v>
      </c>
      <c r="M138" s="5">
        <v>3.07452E-4</v>
      </c>
      <c r="N138" s="13">
        <v>48.7</v>
      </c>
      <c r="O138" s="5">
        <v>0.97400000000000009</v>
      </c>
      <c r="P138" s="5">
        <v>9.2638211400000014E-3</v>
      </c>
      <c r="Q138" s="5">
        <v>0.52107052000000009</v>
      </c>
      <c r="R138" s="5">
        <v>0.29948552000000001</v>
      </c>
      <c r="S138" s="5">
        <v>6.1028210200000002E-2</v>
      </c>
      <c r="T138" s="5">
        <v>1.5459425400000002</v>
      </c>
      <c r="U138" s="5">
        <v>8.4676053600000009E-2</v>
      </c>
      <c r="V138" s="28">
        <v>131.12012441556001</v>
      </c>
      <c r="W138" s="28">
        <v>1912.8498789200003</v>
      </c>
      <c r="X138" s="28">
        <v>104.90378794559999</v>
      </c>
      <c r="Y138" s="28">
        <v>284.85527392952002</v>
      </c>
      <c r="Z138" s="28">
        <v>826.33720648080009</v>
      </c>
      <c r="AA138" s="28">
        <v>39.110175636768005</v>
      </c>
      <c r="AB138" s="14">
        <v>163</v>
      </c>
      <c r="AC138" s="1">
        <v>5.7942405500000004E-4</v>
      </c>
      <c r="AE138" s="1">
        <v>0.52049109594500009</v>
      </c>
      <c r="AF138" s="14">
        <v>1910.7228132140954</v>
      </c>
      <c r="AG138" s="14">
        <v>1</v>
      </c>
      <c r="AH138" s="1">
        <v>0.52049109594500009</v>
      </c>
      <c r="AI138" s="14">
        <v>130.65992980149903</v>
      </c>
      <c r="AJ138" s="14">
        <v>1766.5242858457927</v>
      </c>
      <c r="AK138" s="14">
        <v>104.83290653024</v>
      </c>
      <c r="AL138" s="14">
        <v>284.84491636849611</v>
      </c>
      <c r="AM138" s="14">
        <v>826.16155905142227</v>
      </c>
      <c r="AN138" s="14">
        <v>39.076537255203171</v>
      </c>
      <c r="AO138" s="14">
        <v>1768.4908260477962</v>
      </c>
      <c r="AP138" s="14">
        <v>163</v>
      </c>
      <c r="AQ138" s="14"/>
    </row>
    <row r="139" spans="1:43" ht="15" customHeight="1" x14ac:dyDescent="0.2">
      <c r="A139" t="s">
        <v>403</v>
      </c>
      <c r="B139" s="5">
        <v>4.0742199999999996E-6</v>
      </c>
      <c r="C139" s="5">
        <v>1.3873700000000001E-6</v>
      </c>
      <c r="D139" s="5">
        <v>4.5725099999999999E-4</v>
      </c>
      <c r="E139" s="5">
        <v>1.9400799999999999E-5</v>
      </c>
      <c r="F139" s="5">
        <v>9.7614600000000006E-5</v>
      </c>
      <c r="G139" s="5">
        <v>5.8290399999999998E-6</v>
      </c>
      <c r="H139" s="5">
        <v>1.68945E-6</v>
      </c>
      <c r="I139" s="5">
        <v>6.1368199999999998E-7</v>
      </c>
      <c r="J139" s="5">
        <v>1.7231399999999999E-4</v>
      </c>
      <c r="K139" s="5">
        <v>8.6420499999999997E-6</v>
      </c>
      <c r="L139" s="5">
        <v>2.5472199999999998</v>
      </c>
      <c r="M139" s="5">
        <v>1.00897E-2</v>
      </c>
      <c r="N139" s="13">
        <v>100</v>
      </c>
      <c r="O139" s="5">
        <v>2</v>
      </c>
      <c r="P139" s="5">
        <v>8.1484399999999992E-6</v>
      </c>
      <c r="Q139" s="5">
        <v>9.1450199999999998E-4</v>
      </c>
      <c r="R139" s="5">
        <v>1.9522920000000001E-4</v>
      </c>
      <c r="S139" s="5">
        <v>3.3789E-6</v>
      </c>
      <c r="T139" s="5">
        <v>3.4462799999999998E-4</v>
      </c>
      <c r="U139" s="5">
        <v>5.0944399999999996</v>
      </c>
      <c r="V139" s="28">
        <v>0.11533301975999999</v>
      </c>
      <c r="W139" s="28">
        <v>3.3571368420000001</v>
      </c>
      <c r="X139" s="28">
        <v>6.8384884175999999E-2</v>
      </c>
      <c r="Y139" s="28">
        <v>1.5771353639999999E-2</v>
      </c>
      <c r="Z139" s="28">
        <v>0.18421055855999999</v>
      </c>
      <c r="AA139" s="28">
        <v>2353.0199471999999</v>
      </c>
      <c r="AB139" s="14">
        <v>164</v>
      </c>
      <c r="AC139" s="1">
        <v>5.7942405500000004E-4</v>
      </c>
      <c r="AE139" s="1">
        <v>3.3507794499999994E-4</v>
      </c>
      <c r="AF139" s="14">
        <v>1.2300711360949999</v>
      </c>
      <c r="AG139" s="14">
        <v>1</v>
      </c>
      <c r="AH139" s="1">
        <v>3.3507794499999994E-4</v>
      </c>
      <c r="AI139" s="14">
        <v>-0.344861594301</v>
      </c>
      <c r="AJ139" s="14">
        <v>1.1372400644416572</v>
      </c>
      <c r="AK139" s="14">
        <v>-2.4965311840000021E-3</v>
      </c>
      <c r="AL139" s="14">
        <v>5.4137926160888871E-3</v>
      </c>
      <c r="AM139" s="14">
        <v>8.5631291822222556E-3</v>
      </c>
      <c r="AN139" s="14">
        <v>2352.9863088184352</v>
      </c>
      <c r="AO139" s="14">
        <v>3.1037802664452436</v>
      </c>
      <c r="AP139" s="14">
        <v>164</v>
      </c>
      <c r="AQ139" s="14"/>
    </row>
    <row r="140" spans="1:43" ht="15" customHeight="1" x14ac:dyDescent="0.2">
      <c r="A140" t="s">
        <v>404</v>
      </c>
      <c r="B140" s="5">
        <v>1.0204099999999999E-5</v>
      </c>
      <c r="C140" s="5">
        <v>1.5013600000000001E-6</v>
      </c>
      <c r="D140" s="5">
        <v>4.5875499999999998E-4</v>
      </c>
      <c r="E140" s="5">
        <v>1.487E-5</v>
      </c>
      <c r="F140" s="5">
        <v>8.2737000000000004E-5</v>
      </c>
      <c r="G140" s="5">
        <v>5.5699599999999998E-6</v>
      </c>
      <c r="H140" s="5">
        <v>1.0275600000000001E-6</v>
      </c>
      <c r="I140" s="5">
        <v>7.5730400000000004E-7</v>
      </c>
      <c r="J140" s="5">
        <v>1.6208999999999999E-4</v>
      </c>
      <c r="K140" s="5">
        <v>1.35951E-5</v>
      </c>
      <c r="L140" s="5">
        <v>2.6099199999999998</v>
      </c>
      <c r="M140" s="5">
        <v>2.70192E-3</v>
      </c>
      <c r="N140" s="13">
        <v>100</v>
      </c>
      <c r="O140" s="5">
        <v>2</v>
      </c>
      <c r="P140" s="5">
        <v>2.0408199999999999E-5</v>
      </c>
      <c r="Q140" s="5">
        <v>9.1750999999999996E-4</v>
      </c>
      <c r="R140" s="5">
        <v>1.6547400000000001E-4</v>
      </c>
      <c r="S140" s="5">
        <v>2.0551200000000002E-6</v>
      </c>
      <c r="T140" s="5">
        <v>3.2417999999999998E-4</v>
      </c>
      <c r="U140" s="5">
        <v>5.2198399999999996</v>
      </c>
      <c r="V140" s="28">
        <v>0.28885766279999997</v>
      </c>
      <c r="W140" s="28">
        <v>3.3681792099999996</v>
      </c>
      <c r="X140" s="28">
        <v>5.796223272E-2</v>
      </c>
      <c r="Y140" s="28">
        <v>9.5924781120000011E-3</v>
      </c>
      <c r="Z140" s="28">
        <v>0.17328069359999998</v>
      </c>
      <c r="AA140" s="28">
        <v>2410.9396991999997</v>
      </c>
      <c r="AB140" s="14">
        <v>165</v>
      </c>
      <c r="AC140" s="1">
        <v>5.7942405500000004E-4</v>
      </c>
      <c r="AE140" s="1">
        <v>3.3808594499999992E-4</v>
      </c>
      <c r="AF140" s="14">
        <v>1.2411135040949997</v>
      </c>
      <c r="AG140" s="14">
        <v>1</v>
      </c>
      <c r="AH140" s="1">
        <v>3.3808594499999992E-4</v>
      </c>
      <c r="AI140" s="14">
        <v>-0.17133695126100001</v>
      </c>
      <c r="AJ140" s="14">
        <v>1.1474490864464941</v>
      </c>
      <c r="AK140" s="14">
        <v>-1.2919182640000002E-2</v>
      </c>
      <c r="AL140" s="14">
        <v>-7.650829119111121E-4</v>
      </c>
      <c r="AM140" s="14">
        <v>-2.3667357777777467E-3</v>
      </c>
      <c r="AN140" s="14">
        <v>2410.906060818435</v>
      </c>
      <c r="AO140" s="14">
        <v>3.1139892884500799</v>
      </c>
      <c r="AP140" s="14">
        <v>165</v>
      </c>
      <c r="AQ140" s="14"/>
    </row>
    <row r="141" spans="1:43" ht="15" customHeight="1" x14ac:dyDescent="0.2">
      <c r="A141" t="s">
        <v>407</v>
      </c>
      <c r="B141" s="5">
        <v>1.74351E-4</v>
      </c>
      <c r="C141" s="5">
        <v>1.5988E-5</v>
      </c>
      <c r="D141" s="5">
        <v>3.30706E-4</v>
      </c>
      <c r="E141" s="5">
        <v>1.3036399999999999E-5</v>
      </c>
      <c r="F141" s="5">
        <v>2.0677199999999999E-3</v>
      </c>
      <c r="G141" s="5">
        <v>2.15825E-4</v>
      </c>
      <c r="H141" s="5">
        <v>4.6092599999999996E-3</v>
      </c>
      <c r="I141" s="5">
        <v>1.78006E-4</v>
      </c>
      <c r="J141" s="5">
        <v>2.3052099999999998E-3</v>
      </c>
      <c r="K141" s="5">
        <v>8.8871199999999997E-5</v>
      </c>
      <c r="L141" s="5">
        <v>1.4689099999999999E-4</v>
      </c>
      <c r="M141" s="5">
        <v>1.09698E-5</v>
      </c>
      <c r="N141" s="13">
        <v>45.584199999999996</v>
      </c>
      <c r="O141" s="5">
        <v>0.91168399999999994</v>
      </c>
      <c r="P141" s="5">
        <v>1.5895301708399999E-4</v>
      </c>
      <c r="Q141" s="5">
        <v>3.0149936890400001E-4</v>
      </c>
      <c r="R141" s="5">
        <v>1.8851072404799999E-3</v>
      </c>
      <c r="S141" s="5">
        <v>4.2021885938399997E-3</v>
      </c>
      <c r="T141" s="5">
        <v>2.1016230736399999E-3</v>
      </c>
      <c r="U141" s="5">
        <v>1.3391817444399998E-4</v>
      </c>
      <c r="V141" s="28">
        <v>2.2498210038069359</v>
      </c>
      <c r="W141" s="28">
        <v>1.106804183246584</v>
      </c>
      <c r="X141" s="28">
        <v>0.66031536419533432</v>
      </c>
      <c r="Y141" s="28">
        <v>19.614135480607583</v>
      </c>
      <c r="Z141" s="28">
        <v>1.1233595653220527</v>
      </c>
      <c r="AA141" s="28">
        <v>6.1854126412194711E-2</v>
      </c>
      <c r="AB141" s="14">
        <v>166</v>
      </c>
      <c r="AC141" s="1">
        <v>5.7942405500000004E-4</v>
      </c>
      <c r="AE141" s="1">
        <v>-2.7792468609600003E-4</v>
      </c>
      <c r="AF141" s="14">
        <v>-1.0202615226584162</v>
      </c>
      <c r="AG141" s="14">
        <v>1</v>
      </c>
      <c r="AH141" s="1">
        <v>-2.7792468609600003E-4</v>
      </c>
      <c r="AI141" s="14">
        <v>1.7896263897459359</v>
      </c>
      <c r="AJ141" s="14">
        <v>-0.94326437368398708</v>
      </c>
      <c r="AK141" s="14">
        <v>0.58943394883533429</v>
      </c>
      <c r="AL141" s="14">
        <v>19.603777919583674</v>
      </c>
      <c r="AM141" s="14">
        <v>0.94771213594427495</v>
      </c>
      <c r="AN141" s="14">
        <v>2.8215744847362709E-2</v>
      </c>
      <c r="AO141" s="14">
        <v>1.0232758283195988</v>
      </c>
      <c r="AP141" s="14">
        <v>166</v>
      </c>
      <c r="AQ141" s="14"/>
    </row>
    <row r="142" spans="1:43" ht="15" customHeight="1" x14ac:dyDescent="0.2">
      <c r="A142" t="s">
        <v>408</v>
      </c>
      <c r="B142" s="5">
        <v>2.4005299999999999E-5</v>
      </c>
      <c r="C142" s="5">
        <v>3.5339600000000001E-6</v>
      </c>
      <c r="D142" s="5">
        <v>2.7711800000000003E-4</v>
      </c>
      <c r="E142" s="5">
        <v>7.6662499999999997E-6</v>
      </c>
      <c r="F142" s="5">
        <v>1.3609500000000001E-3</v>
      </c>
      <c r="G142" s="5">
        <v>4.0061899999999997E-5</v>
      </c>
      <c r="H142" s="5">
        <v>6.3436300000000003E-3</v>
      </c>
      <c r="I142" s="5">
        <v>5.4484000000000002E-5</v>
      </c>
      <c r="J142" s="5">
        <v>2.5295199999999999E-3</v>
      </c>
      <c r="K142" s="5">
        <v>2.3224700000000001E-5</v>
      </c>
      <c r="L142" s="5">
        <v>1.59488E-4</v>
      </c>
      <c r="M142" s="5">
        <v>4.9709199999999998E-6</v>
      </c>
      <c r="N142" s="13">
        <v>45.584199999999996</v>
      </c>
      <c r="O142" s="5">
        <v>0.91168399999999994</v>
      </c>
      <c r="P142" s="5">
        <v>2.1885247925199997E-5</v>
      </c>
      <c r="Q142" s="5">
        <v>2.5264404671199999E-4</v>
      </c>
      <c r="R142" s="5">
        <v>1.2407563398E-3</v>
      </c>
      <c r="S142" s="5">
        <v>5.78338597292E-3</v>
      </c>
      <c r="T142" s="5">
        <v>2.3061229116799996E-3</v>
      </c>
      <c r="U142" s="5">
        <v>1.45402657792E-4</v>
      </c>
      <c r="V142" s="28">
        <v>0.30976379913328078</v>
      </c>
      <c r="W142" s="28">
        <v>0.92745629547975195</v>
      </c>
      <c r="X142" s="28">
        <v>0.43461213070514393</v>
      </c>
      <c r="Y142" s="28">
        <v>26.994532367201394</v>
      </c>
      <c r="Z142" s="28">
        <v>1.2326688187511934</v>
      </c>
      <c r="AA142" s="28">
        <v>6.7158579580968963E-2</v>
      </c>
      <c r="AB142" s="14">
        <v>167</v>
      </c>
      <c r="AC142" s="1">
        <v>5.7942405500000004E-4</v>
      </c>
      <c r="AE142" s="1">
        <v>-3.2678000828800005E-4</v>
      </c>
      <c r="AF142" s="14">
        <v>-1.1996094104252482</v>
      </c>
      <c r="AG142" s="14">
        <v>1</v>
      </c>
      <c r="AH142" s="1">
        <v>-3.2678000828800005E-4</v>
      </c>
      <c r="AI142" s="14">
        <v>-0.15043081492771923</v>
      </c>
      <c r="AJ142" s="14">
        <v>-1.1090772258487216</v>
      </c>
      <c r="AK142" s="14">
        <v>0.36373071534514395</v>
      </c>
      <c r="AL142" s="14">
        <v>26.984174806177485</v>
      </c>
      <c r="AM142" s="14">
        <v>1.0570213893734155</v>
      </c>
      <c r="AN142" s="14">
        <v>3.3520198016136961E-2</v>
      </c>
      <c r="AO142" s="14">
        <v>0.85746297615486444</v>
      </c>
      <c r="AP142" s="14">
        <v>167</v>
      </c>
      <c r="AQ142" s="14"/>
    </row>
    <row r="143" spans="1:43" s="83" customFormat="1" ht="15" customHeight="1" x14ac:dyDescent="0.2">
      <c r="A143" s="83" t="s">
        <v>409</v>
      </c>
      <c r="B143" s="58">
        <v>7.4166599999999998E-4</v>
      </c>
      <c r="C143" s="58">
        <v>4.0417000000000003E-5</v>
      </c>
      <c r="D143" s="58">
        <v>5.4157399999999996E-4</v>
      </c>
      <c r="E143" s="58">
        <v>2.82739E-5</v>
      </c>
      <c r="F143" s="58">
        <v>1.52231E-3</v>
      </c>
      <c r="G143" s="58">
        <v>2.86459E-5</v>
      </c>
      <c r="H143" s="58">
        <v>7.1444400000000002E-3</v>
      </c>
      <c r="I143" s="58">
        <v>1.24287E-4</v>
      </c>
      <c r="J143" s="58">
        <v>4.3671799999999997E-2</v>
      </c>
      <c r="K143" s="58">
        <v>1.7772400000000001E-2</v>
      </c>
      <c r="L143" s="58">
        <v>7.0537300000000002E-4</v>
      </c>
      <c r="M143" s="58">
        <v>2.8430799999999999E-5</v>
      </c>
      <c r="N143" s="84">
        <v>45.584199999999996</v>
      </c>
      <c r="O143" s="58">
        <v>0.91168399999999994</v>
      </c>
      <c r="P143" s="58">
        <v>6.7616502554399991E-4</v>
      </c>
      <c r="Q143" s="58">
        <v>4.9374435061599995E-4</v>
      </c>
      <c r="R143" s="58">
        <v>1.3878656700399999E-3</v>
      </c>
      <c r="S143" s="58">
        <v>6.5134716369599993E-3</v>
      </c>
      <c r="T143" s="58">
        <v>3.9814881311199993E-2</v>
      </c>
      <c r="U143" s="58">
        <v>6.43077278132E-4</v>
      </c>
      <c r="V143" s="85">
        <v>9.5704397715497755</v>
      </c>
      <c r="W143" s="85">
        <v>1.8125355111113357</v>
      </c>
      <c r="X143" s="85">
        <v>0.48614158690161113</v>
      </c>
      <c r="Y143" s="85">
        <v>30.402280212674494</v>
      </c>
      <c r="Z143" s="85">
        <v>21.28185035846262</v>
      </c>
      <c r="AA143" s="85">
        <v>0.29702453322360817</v>
      </c>
      <c r="AB143" s="85">
        <v>168</v>
      </c>
      <c r="AC143" s="82">
        <v>5.7942405500000004E-4</v>
      </c>
      <c r="AD143" s="85"/>
      <c r="AE143" s="82">
        <v>-8.5679704384000093E-5</v>
      </c>
      <c r="AF143" s="85">
        <v>-0.31453019479366434</v>
      </c>
      <c r="AG143" s="14">
        <v>1</v>
      </c>
      <c r="AH143" s="82">
        <v>-8.5679704384000093E-5</v>
      </c>
      <c r="AI143" s="14">
        <v>9.1102451574887748</v>
      </c>
      <c r="AJ143" s="85">
        <v>-0.2907932139043124</v>
      </c>
      <c r="AK143" s="14">
        <v>0.4152601715416111</v>
      </c>
      <c r="AL143" s="14">
        <v>30.391922651650585</v>
      </c>
      <c r="AM143" s="14">
        <v>21.106202929084844</v>
      </c>
      <c r="AN143" s="14">
        <v>0.26338615165877616</v>
      </c>
      <c r="AO143" s="85">
        <v>1.6757469880992737</v>
      </c>
      <c r="AP143" s="85">
        <v>168</v>
      </c>
      <c r="AQ143" s="85"/>
    </row>
    <row r="144" spans="1:43" s="57" customFormat="1" ht="17" customHeight="1" x14ac:dyDescent="0.2">
      <c r="A144" t="s">
        <v>410</v>
      </c>
      <c r="B144" s="5">
        <v>1.21317E-4</v>
      </c>
      <c r="C144" s="5">
        <v>2.7334299999999999E-6</v>
      </c>
      <c r="D144" s="5">
        <v>4.3268799999999997E-4</v>
      </c>
      <c r="E144" s="5">
        <v>6.6135800000000005E-5</v>
      </c>
      <c r="F144" s="5">
        <v>1.0131899999999999E-2</v>
      </c>
      <c r="G144" s="5">
        <v>9.4499800000000006E-5</v>
      </c>
      <c r="H144" s="5">
        <v>1.7907699999999999E-3</v>
      </c>
      <c r="I144" s="5">
        <v>2.0582599999999998E-5</v>
      </c>
      <c r="J144" s="5">
        <v>7.0858399999999995E-4</v>
      </c>
      <c r="K144" s="5">
        <v>5.61859E-5</v>
      </c>
      <c r="L144" s="5">
        <v>3.61992E-4</v>
      </c>
      <c r="M144" s="5">
        <v>2.2845400000000001E-4</v>
      </c>
      <c r="N144" s="13">
        <v>53.63</v>
      </c>
      <c r="O144" s="5">
        <v>1.0726</v>
      </c>
      <c r="P144" s="5">
        <v>1.3012461420000001E-4</v>
      </c>
      <c r="Q144" s="5">
        <v>4.6410114879999996E-4</v>
      </c>
      <c r="R144" s="5">
        <v>1.0867475939999999E-2</v>
      </c>
      <c r="S144" s="5">
        <v>1.9207799019999999E-3</v>
      </c>
      <c r="T144" s="5">
        <v>7.6002719839999991E-4</v>
      </c>
      <c r="U144" s="5">
        <v>3.8827261919999997E-4</v>
      </c>
      <c r="V144" s="28">
        <v>1.8417837893868001</v>
      </c>
      <c r="W144" s="28">
        <v>2.8936706627679998</v>
      </c>
      <c r="X144" s="28">
        <v>3.8066594722631995</v>
      </c>
      <c r="Y144" s="28">
        <v>8.9654322705752012</v>
      </c>
      <c r="Z144" s="28">
        <v>0.40624973808876796</v>
      </c>
      <c r="AA144" s="28">
        <v>0.17933535735609599</v>
      </c>
      <c r="AB144" s="14">
        <v>169</v>
      </c>
      <c r="AC144" s="1">
        <v>5.7942405500000004E-4</v>
      </c>
      <c r="AD144" s="14"/>
      <c r="AE144" s="1">
        <v>-1.1532290620000008E-4</v>
      </c>
      <c r="AF144" s="14">
        <v>-0.71903832015700053</v>
      </c>
      <c r="AG144" s="14">
        <v>1</v>
      </c>
      <c r="AH144" s="1">
        <v>-1.1532290620000008E-4</v>
      </c>
      <c r="AI144" s="14">
        <v>1.3815891753258001</v>
      </c>
      <c r="AJ144" s="14">
        <v>-0.66477389929440212</v>
      </c>
      <c r="AK144" s="14">
        <v>3.7357780569031998</v>
      </c>
      <c r="AL144" s="14">
        <v>8.9550747095512886</v>
      </c>
      <c r="AM144" s="14">
        <v>0.23060230871099022</v>
      </c>
      <c r="AN144" s="14">
        <v>0.14569697579126398</v>
      </c>
      <c r="AO144" s="14">
        <v>2.6752909766228843</v>
      </c>
      <c r="AP144" s="14">
        <v>169</v>
      </c>
      <c r="AQ144" s="14"/>
    </row>
    <row r="145" spans="1:43" s="57" customFormat="1" ht="17" customHeight="1" x14ac:dyDescent="0.2">
      <c r="A145" t="s">
        <v>411</v>
      </c>
      <c r="B145" s="5">
        <v>2.93199E-5</v>
      </c>
      <c r="C145" s="5">
        <v>4.2979500000000001E-6</v>
      </c>
      <c r="D145" s="5">
        <v>2.4860699999999997E-4</v>
      </c>
      <c r="E145" s="5">
        <v>6.98839E-6</v>
      </c>
      <c r="F145" s="5">
        <v>1.03926E-2</v>
      </c>
      <c r="G145" s="5">
        <v>7.3344399999999995E-5</v>
      </c>
      <c r="H145" s="5">
        <v>1.9837499999999998E-3</v>
      </c>
      <c r="I145" s="5">
        <v>3.6830399999999999E-5</v>
      </c>
      <c r="J145" s="5">
        <v>4.5653799999999999E-4</v>
      </c>
      <c r="K145" s="5">
        <v>1.3138900000000001E-5</v>
      </c>
      <c r="L145" s="5">
        <v>6.2587000000000002E-5</v>
      </c>
      <c r="M145" s="5">
        <v>9.4672800000000003E-6</v>
      </c>
      <c r="N145" s="13">
        <v>53.63</v>
      </c>
      <c r="O145" s="5">
        <v>1.0726</v>
      </c>
      <c r="P145" s="5">
        <v>3.1448524740000002E-5</v>
      </c>
      <c r="Q145" s="5">
        <v>2.6665586819999998E-4</v>
      </c>
      <c r="R145" s="5">
        <v>1.1147102759999999E-2</v>
      </c>
      <c r="S145" s="5">
        <v>2.1277702499999996E-3</v>
      </c>
      <c r="T145" s="5">
        <v>4.8968265879999998E-4</v>
      </c>
      <c r="U145" s="5">
        <v>6.7130816200000005E-5</v>
      </c>
      <c r="V145" s="28">
        <v>0.44512241916996004</v>
      </c>
      <c r="W145" s="28">
        <v>1.6625993382269999</v>
      </c>
      <c r="X145" s="28">
        <v>3.9046071547727994</v>
      </c>
      <c r="Y145" s="28">
        <v>9.9315804188999994</v>
      </c>
      <c r="Z145" s="28">
        <v>0.261745174781776</v>
      </c>
      <c r="AA145" s="28">
        <v>3.1006381386456002E-2</v>
      </c>
      <c r="AB145" s="14">
        <v>170</v>
      </c>
      <c r="AC145" s="1">
        <v>5.7942405500000004E-4</v>
      </c>
      <c r="AD145" s="14"/>
      <c r="AE145" s="1">
        <v>-3.1276818680000005E-4</v>
      </c>
      <c r="AF145" s="14">
        <v>-1.9501096446980004</v>
      </c>
      <c r="AG145" s="14">
        <v>1</v>
      </c>
      <c r="AH145" s="1">
        <v>-3.1276818680000005E-4</v>
      </c>
      <c r="AI145" s="14">
        <v>-1.5072194891039973E-2</v>
      </c>
      <c r="AJ145" s="14">
        <v>-1.8029386699090648</v>
      </c>
      <c r="AK145" s="14">
        <v>3.8337257394127997</v>
      </c>
      <c r="AL145" s="14">
        <v>9.9212228578760886</v>
      </c>
      <c r="AM145" s="14">
        <v>8.6097745403998255E-2</v>
      </c>
      <c r="AN145" s="14">
        <v>-2.632000178376E-3</v>
      </c>
      <c r="AO145" s="14">
        <v>1.5371262060082218</v>
      </c>
      <c r="AP145" s="14">
        <v>170</v>
      </c>
      <c r="AQ145" s="14"/>
    </row>
    <row r="146" spans="1:43" s="57" customFormat="1" ht="17" customHeight="1" x14ac:dyDescent="0.2">
      <c r="A146" t="s">
        <v>412</v>
      </c>
      <c r="B146" s="5">
        <v>2.8105800000000001E-5</v>
      </c>
      <c r="C146" s="5">
        <v>2.3537099999999999E-6</v>
      </c>
      <c r="D146" s="5">
        <v>2.4695899999999999E-4</v>
      </c>
      <c r="E146" s="5">
        <v>1.0321E-5</v>
      </c>
      <c r="F146" s="5">
        <v>9.80403E-3</v>
      </c>
      <c r="G146" s="5">
        <v>5.2992999999999999E-5</v>
      </c>
      <c r="H146" s="5">
        <v>2.5239500000000001E-3</v>
      </c>
      <c r="I146" s="5">
        <v>2.6191599999999998E-5</v>
      </c>
      <c r="J146" s="5">
        <v>7.3525900000000004E-4</v>
      </c>
      <c r="K146" s="5">
        <v>6.4928899999999994E-5</v>
      </c>
      <c r="L146" s="5">
        <v>4.6553E-5</v>
      </c>
      <c r="M146" s="5">
        <v>3.7312E-6</v>
      </c>
      <c r="N146" s="13">
        <v>53.63</v>
      </c>
      <c r="O146" s="5">
        <v>1.0726</v>
      </c>
      <c r="P146" s="5">
        <v>3.014628108E-5</v>
      </c>
      <c r="Q146" s="5">
        <v>2.6488822340000001E-4</v>
      </c>
      <c r="R146" s="5">
        <v>1.0515802578E-2</v>
      </c>
      <c r="S146" s="5">
        <v>2.7071887700000001E-3</v>
      </c>
      <c r="T146" s="5">
        <v>7.886388034000001E-4</v>
      </c>
      <c r="U146" s="5">
        <v>4.9932747799999999E-5</v>
      </c>
      <c r="V146" s="28">
        <v>0.42669046240631997</v>
      </c>
      <c r="W146" s="28">
        <v>1.6515780728990002</v>
      </c>
      <c r="X146" s="28">
        <v>3.6834753270218394</v>
      </c>
      <c r="Y146" s="28">
        <v>12.636074302852002</v>
      </c>
      <c r="Z146" s="28">
        <v>0.42154321319336802</v>
      </c>
      <c r="AA146" s="28">
        <v>2.3062937553863998E-2</v>
      </c>
      <c r="AB146" s="14">
        <v>171</v>
      </c>
      <c r="AC146" s="1">
        <v>5.7942405500000004E-4</v>
      </c>
      <c r="AD146" s="14"/>
      <c r="AE146" s="1">
        <v>-3.1453583160000003E-4</v>
      </c>
      <c r="AF146" s="14">
        <v>-1.9611309100260002</v>
      </c>
      <c r="AG146" s="14">
        <v>1</v>
      </c>
      <c r="AH146" s="1">
        <v>-3.1453583160000003E-4</v>
      </c>
      <c r="AI146" s="14">
        <v>-3.3504151654680001E-2</v>
      </c>
      <c r="AJ146" s="14">
        <v>-1.8131281818194356</v>
      </c>
      <c r="AK146" s="14">
        <v>3.6125939116618397</v>
      </c>
      <c r="AL146" s="14">
        <v>12.625716741828091</v>
      </c>
      <c r="AM146" s="14">
        <v>0.2458957838155903</v>
      </c>
      <c r="AN146" s="14">
        <v>-1.0575444010968002E-2</v>
      </c>
      <c r="AO146" s="14">
        <v>1.526936694097851</v>
      </c>
      <c r="AP146" s="14">
        <v>171</v>
      </c>
      <c r="AQ146" s="14"/>
    </row>
    <row r="147" spans="1:43" s="93" customFormat="1" ht="17" customHeight="1" x14ac:dyDescent="0.2">
      <c r="A147" s="83" t="s">
        <v>413</v>
      </c>
      <c r="B147" s="58">
        <v>1.5067399999999999E-3</v>
      </c>
      <c r="C147" s="58">
        <v>5.4680099999999997E-4</v>
      </c>
      <c r="D147" s="58">
        <v>8.3641099999999993E-3</v>
      </c>
      <c r="E147" s="58">
        <v>1.58544E-3</v>
      </c>
      <c r="F147" s="58">
        <v>4.3108399999999998E-2</v>
      </c>
      <c r="G147" s="58">
        <v>4.4510099999999999E-4</v>
      </c>
      <c r="H147" s="58">
        <v>1.5122599999999999E-4</v>
      </c>
      <c r="I147" s="58">
        <v>3.3180299999999998E-5</v>
      </c>
      <c r="J147" s="58">
        <v>4.0545799999999998E-4</v>
      </c>
      <c r="K147" s="58">
        <v>3.5862899999999998E-5</v>
      </c>
      <c r="L147" s="58">
        <v>2.99702E-4</v>
      </c>
      <c r="M147" s="58">
        <v>5.7242399999999999E-5</v>
      </c>
      <c r="N147" s="84">
        <v>54.2485</v>
      </c>
      <c r="O147" s="58">
        <v>1.08497</v>
      </c>
      <c r="P147" s="58">
        <v>1.6347676977999999E-3</v>
      </c>
      <c r="Q147" s="58">
        <v>9.0748084266999984E-3</v>
      </c>
      <c r="R147" s="58">
        <v>4.6771320748E-2</v>
      </c>
      <c r="S147" s="58">
        <v>1.6407567322E-4</v>
      </c>
      <c r="T147" s="58">
        <v>4.3990976626E-4</v>
      </c>
      <c r="U147" s="58">
        <v>3.2516767893999999E-4</v>
      </c>
      <c r="V147" s="85">
        <v>23.138501994661198</v>
      </c>
      <c r="W147" s="85">
        <v>56.581430540474493</v>
      </c>
      <c r="X147" s="85">
        <v>16.383058231609439</v>
      </c>
      <c r="Y147" s="85">
        <v>0.76583961232167208</v>
      </c>
      <c r="Z147" s="85">
        <v>0.2351405682612952</v>
      </c>
      <c r="AA147" s="85">
        <v>0.1501884475488072</v>
      </c>
      <c r="AB147" s="85">
        <v>172</v>
      </c>
      <c r="AC147" s="82">
        <v>5.7942405500000004E-4</v>
      </c>
      <c r="AD147" s="85"/>
      <c r="AE147" s="82">
        <v>8.4953843716999988E-3</v>
      </c>
      <c r="AF147" s="85"/>
      <c r="AG147" s="14">
        <v>1</v>
      </c>
      <c r="AH147" s="82">
        <v>8.4953843716999988E-3</v>
      </c>
      <c r="AI147" s="14">
        <v>22.678307380600199</v>
      </c>
      <c r="AJ147" s="14">
        <v>48.971275359515083</v>
      </c>
      <c r="AK147" s="14">
        <v>16.312176816249437</v>
      </c>
      <c r="AL147" s="14">
        <v>0.75548205129776103</v>
      </c>
      <c r="AM147" s="14">
        <v>5.9493138883517462E-2</v>
      </c>
      <c r="AN147" s="14">
        <v>0.1165500659839752</v>
      </c>
      <c r="AO147" s="14">
        <v>52.311340235432368</v>
      </c>
      <c r="AP147" s="85">
        <v>172</v>
      </c>
      <c r="AQ147" s="85"/>
    </row>
    <row r="148" spans="1:43" ht="15" customHeight="1" x14ac:dyDescent="0.2">
      <c r="A148" t="s">
        <v>414</v>
      </c>
      <c r="B148" s="5">
        <v>1.9795600000000001E-5</v>
      </c>
      <c r="C148" s="5">
        <v>2.4613399999999999E-6</v>
      </c>
      <c r="D148" s="5">
        <v>4.0389700000000001E-4</v>
      </c>
      <c r="E148" s="5">
        <v>4.13492E-5</v>
      </c>
      <c r="F148" s="5">
        <v>0.32102000000000003</v>
      </c>
      <c r="G148" s="5">
        <v>2.92143E-3</v>
      </c>
      <c r="H148" s="5">
        <v>1.6738899999999999E-4</v>
      </c>
      <c r="I148" s="5">
        <v>5.0606399999999997E-6</v>
      </c>
      <c r="J148" s="5">
        <v>4.20887E-4</v>
      </c>
      <c r="K148" s="5">
        <v>5.0257699999999998E-5</v>
      </c>
      <c r="L148" s="5">
        <v>8.6358400000000003E-5</v>
      </c>
      <c r="M148" s="5">
        <v>5.1679899999999996E-6</v>
      </c>
      <c r="N148" s="13">
        <v>45.472033333333336</v>
      </c>
      <c r="O148" s="5">
        <v>0.90944066666666667</v>
      </c>
      <c r="P148" s="5">
        <v>1.8002923661066667E-5</v>
      </c>
      <c r="Q148" s="5">
        <v>3.6732035694466667E-4</v>
      </c>
      <c r="R148" s="5">
        <v>0.29194864281333338</v>
      </c>
      <c r="S148" s="5">
        <v>1.5223036375266666E-4</v>
      </c>
      <c r="T148" s="5">
        <v>3.8277175387133332E-4</v>
      </c>
      <c r="U148" s="5">
        <v>7.8537840868266669E-5</v>
      </c>
      <c r="V148" s="28">
        <v>0.25481338149873761</v>
      </c>
      <c r="W148" s="28">
        <v>1.3484330303438714</v>
      </c>
      <c r="X148" s="28">
        <v>102.26377060465441</v>
      </c>
      <c r="Y148" s="28">
        <v>0.71055044585194693</v>
      </c>
      <c r="Z148" s="28">
        <v>0.20459915787930508</v>
      </c>
      <c r="AA148" s="28">
        <v>3.6275057940235007E-2</v>
      </c>
      <c r="AB148" s="14">
        <v>173</v>
      </c>
      <c r="AC148" s="1">
        <v>5.7942405500000004E-4</v>
      </c>
      <c r="AE148" s="1">
        <v>-2.1210369805533337E-4</v>
      </c>
      <c r="AF148" s="14">
        <v>-0.77863267556112881</v>
      </c>
      <c r="AG148" s="14">
        <v>1</v>
      </c>
      <c r="AH148" s="1">
        <v>-2.1210369805533337E-4</v>
      </c>
      <c r="AI148" s="14">
        <v>-0.2053812325622624</v>
      </c>
      <c r="AJ148" s="14">
        <v>-0.71987078482518796</v>
      </c>
      <c r="AK148" s="14">
        <v>102.19288918929441</v>
      </c>
      <c r="AL148" s="14">
        <v>0.70019288482803588</v>
      </c>
      <c r="AM148" s="14">
        <v>2.895172850152735E-2</v>
      </c>
      <c r="AN148" s="14">
        <v>2.636676375403007E-3</v>
      </c>
      <c r="AO148" s="14">
        <v>1.2466694171783981</v>
      </c>
      <c r="AP148" s="14">
        <v>173</v>
      </c>
      <c r="AQ148" s="14"/>
    </row>
    <row r="149" spans="1:43" ht="15" customHeight="1" x14ac:dyDescent="0.2">
      <c r="A149" t="s">
        <v>415</v>
      </c>
      <c r="B149" s="5">
        <v>2.91469E-5</v>
      </c>
      <c r="C149" s="5">
        <v>2.6692000000000002E-6</v>
      </c>
      <c r="D149" s="5">
        <v>3.51047E-4</v>
      </c>
      <c r="E149" s="5">
        <v>3.6220699999999997E-5</v>
      </c>
      <c r="F149" s="5">
        <v>0.27560000000000001</v>
      </c>
      <c r="G149" s="5">
        <v>2.9642399999999999E-3</v>
      </c>
      <c r="H149" s="5">
        <v>1.8134600000000001E-4</v>
      </c>
      <c r="I149" s="5">
        <v>6.6318700000000004E-6</v>
      </c>
      <c r="J149" s="5">
        <v>5.9054099999999998E-4</v>
      </c>
      <c r="K149" s="5">
        <v>8.5343800000000001E-5</v>
      </c>
      <c r="L149" s="5">
        <v>6.5165600000000005E-5</v>
      </c>
      <c r="M149" s="5">
        <v>1.7978E-5</v>
      </c>
      <c r="N149" s="13">
        <v>45.472033333333336</v>
      </c>
      <c r="O149" s="5">
        <v>0.90944066666666667</v>
      </c>
      <c r="P149" s="5">
        <v>2.6507376167266666E-5</v>
      </c>
      <c r="Q149" s="5">
        <v>3.1925641771133332E-4</v>
      </c>
      <c r="R149" s="5">
        <v>0.25064184773333337</v>
      </c>
      <c r="S149" s="5">
        <v>1.6492342713733335E-4</v>
      </c>
      <c r="T149" s="5">
        <v>5.3706200073400003E-4</v>
      </c>
      <c r="U149" s="5">
        <v>5.9264246707733338E-5</v>
      </c>
      <c r="V149" s="28">
        <v>0.37518540227149239</v>
      </c>
      <c r="W149" s="28">
        <v>1.1719903094183046</v>
      </c>
      <c r="X149" s="28">
        <v>87.79482642403201</v>
      </c>
      <c r="Y149" s="28">
        <v>0.76979658850621724</v>
      </c>
      <c r="Z149" s="28">
        <v>0.2870703806323377</v>
      </c>
      <c r="AA149" s="28">
        <v>2.7372970269367875E-2</v>
      </c>
      <c r="AB149" s="14">
        <v>174</v>
      </c>
      <c r="AC149" s="1">
        <v>5.7942405500000004E-4</v>
      </c>
      <c r="AE149" s="1">
        <v>-2.6016763728866672E-4</v>
      </c>
      <c r="AF149" s="14">
        <v>-0.95507539648669548</v>
      </c>
      <c r="AG149" s="14">
        <v>1</v>
      </c>
      <c r="AH149" s="1">
        <v>-2.6016763728866672E-4</v>
      </c>
      <c r="AI149" s="14">
        <v>-8.5009211789507599E-2</v>
      </c>
      <c r="AJ149" s="14">
        <v>-0.88299771742899136</v>
      </c>
      <c r="AK149" s="14">
        <v>87.723945008672004</v>
      </c>
      <c r="AL149" s="14">
        <v>0.75943902748230607</v>
      </c>
      <c r="AM149" s="14">
        <v>0.11142295125455996</v>
      </c>
      <c r="AN149" s="14">
        <v>-6.2654112954641282E-3</v>
      </c>
      <c r="AO149" s="14">
        <v>1.0835424845745947</v>
      </c>
      <c r="AP149" s="14">
        <v>174</v>
      </c>
      <c r="AQ149" s="14"/>
    </row>
    <row r="150" spans="1:43" s="83" customFormat="1" ht="15" customHeight="1" x14ac:dyDescent="0.2">
      <c r="A150" s="83" t="s">
        <v>416</v>
      </c>
      <c r="B150" s="58">
        <v>2.2351099999999999E-2</v>
      </c>
      <c r="C150" s="58">
        <v>1.27587E-4</v>
      </c>
      <c r="D150" s="58">
        <v>1.6444500000000001E-2</v>
      </c>
      <c r="E150" s="58">
        <v>1.92308E-4</v>
      </c>
      <c r="F150" s="58">
        <v>0.24948000000000001</v>
      </c>
      <c r="G150" s="58">
        <v>1.34151E-3</v>
      </c>
      <c r="H150" s="58">
        <v>2.9010499999999997E-4</v>
      </c>
      <c r="I150" s="58">
        <v>2.0939999999999999E-5</v>
      </c>
      <c r="J150" s="58">
        <v>2.8579600000000001E-3</v>
      </c>
      <c r="K150" s="58">
        <v>9.3700400000000002E-5</v>
      </c>
      <c r="L150" s="58">
        <v>5.5346099999999999E-4</v>
      </c>
      <c r="M150" s="58">
        <v>1.50792E-5</v>
      </c>
      <c r="N150" s="84">
        <v>45.472033333333336</v>
      </c>
      <c r="O150" s="58">
        <v>0.90944066666666667</v>
      </c>
      <c r="P150" s="58">
        <v>2.0326999284733333E-2</v>
      </c>
      <c r="Q150" s="58">
        <v>1.4955297043E-2</v>
      </c>
      <c r="R150" s="58">
        <v>0.22688725752</v>
      </c>
      <c r="S150" s="58">
        <v>2.638332846033333E-4</v>
      </c>
      <c r="T150" s="58">
        <v>2.5991450477066669E-3</v>
      </c>
      <c r="U150" s="58">
        <v>5.0333994081399995E-4</v>
      </c>
      <c r="V150" s="85">
        <v>287.70834787611557</v>
      </c>
      <c r="W150" s="85">
        <v>54.900895444852999</v>
      </c>
      <c r="X150" s="85">
        <v>79.474068564105593</v>
      </c>
      <c r="Y150" s="85">
        <v>1.2314682392145186</v>
      </c>
      <c r="Z150" s="85">
        <v>1.3892950109001676</v>
      </c>
      <c r="AA150" s="85">
        <v>0.2324826518631703</v>
      </c>
      <c r="AB150" s="85">
        <v>175</v>
      </c>
      <c r="AC150" s="82">
        <v>5.7942405500000004E-4</v>
      </c>
      <c r="AD150" s="85"/>
      <c r="AE150" s="82">
        <v>1.4375872988000001E-2</v>
      </c>
      <c r="AF150" s="85"/>
      <c r="AG150" s="14">
        <v>1</v>
      </c>
      <c r="AH150" s="1">
        <v>1.4375872988000001E-2</v>
      </c>
      <c r="AI150" s="14">
        <v>287.24815326205459</v>
      </c>
      <c r="AJ150" s="14">
        <v>48.791091646685977</v>
      </c>
      <c r="AK150" s="14">
        <v>79.403187148745587</v>
      </c>
      <c r="AL150" s="14">
        <v>1.2211106781906076</v>
      </c>
      <c r="AM150" s="14">
        <v>1.2136475815223897</v>
      </c>
      <c r="AN150" s="14">
        <v>0.19884427029833829</v>
      </c>
      <c r="AO150" s="14">
        <v>50.757631848689563</v>
      </c>
      <c r="AP150" s="85">
        <v>175</v>
      </c>
      <c r="AQ150" s="85"/>
    </row>
  </sheetData>
  <pageMargins left="0.75" right="0.75" top="1" bottom="1" header="0.5" footer="0.5"/>
  <pageSetup orientation="portrait" horizontalDpi="4294967292" verticalDpi="4294967292"/>
  <legacyDrawing r:id="rId1"/>
  <extLst>
    <ext xmlns:mx="http://schemas.microsoft.com/office/mac/excel/2008/main" uri="{64002731-A6B0-56B0-2670-7721B7C09600}">
      <mx:PLV Mode="0" OnePage="0" WScale="0"/>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AQ57"/>
  <sheetViews>
    <sheetView topLeftCell="A3" zoomScale="111" workbookViewId="0">
      <selection activeCell="X9" sqref="X9"/>
    </sheetView>
  </sheetViews>
  <sheetFormatPr baseColWidth="10" defaultRowHeight="16" x14ac:dyDescent="0.2"/>
  <cols>
    <col min="1" max="1" width="28.33203125" customWidth="1"/>
    <col min="2" max="9" width="10.83203125" style="14"/>
    <col min="10" max="10" width="10.83203125" style="61"/>
  </cols>
  <sheetData>
    <row r="1" spans="1:17" x14ac:dyDescent="0.2">
      <c r="A1" s="200" t="s">
        <v>716</v>
      </c>
    </row>
    <row r="2" spans="1:17" x14ac:dyDescent="0.2">
      <c r="B2" s="134" t="s">
        <v>539</v>
      </c>
      <c r="I2" s="134" t="s">
        <v>540</v>
      </c>
    </row>
    <row r="3" spans="1:17" s="11" customFormat="1" x14ac:dyDescent="0.2">
      <c r="A3" s="7" t="s">
        <v>99</v>
      </c>
      <c r="B3" s="95" t="s">
        <v>532</v>
      </c>
      <c r="C3" s="70" t="s">
        <v>56</v>
      </c>
      <c r="D3" s="70" t="s">
        <v>534</v>
      </c>
      <c r="E3" s="70" t="s">
        <v>535</v>
      </c>
      <c r="F3" s="70" t="s">
        <v>536</v>
      </c>
      <c r="G3" s="70" t="s">
        <v>538</v>
      </c>
      <c r="H3" s="78"/>
      <c r="I3" s="95" t="s">
        <v>532</v>
      </c>
      <c r="J3" s="70" t="s">
        <v>56</v>
      </c>
      <c r="K3" s="70" t="s">
        <v>534</v>
      </c>
      <c r="L3" s="70" t="s">
        <v>535</v>
      </c>
      <c r="M3" s="70" t="s">
        <v>536</v>
      </c>
      <c r="N3" s="70" t="s">
        <v>538</v>
      </c>
      <c r="P3" s="78" t="s">
        <v>102</v>
      </c>
      <c r="Q3" s="78" t="s">
        <v>281</v>
      </c>
    </row>
    <row r="4" spans="1:17" x14ac:dyDescent="0.2">
      <c r="A4" t="s">
        <v>439</v>
      </c>
    </row>
    <row r="5" spans="1:17" x14ac:dyDescent="0.2">
      <c r="A5" t="s">
        <v>280</v>
      </c>
      <c r="B5" s="14">
        <v>2.6539182687779994</v>
      </c>
      <c r="C5" s="14">
        <v>2.5335739312633105</v>
      </c>
      <c r="D5" s="14">
        <v>0.10085119483269599</v>
      </c>
      <c r="E5" s="14">
        <v>24.8247713094696</v>
      </c>
      <c r="F5" s="14">
        <v>0.18889340243608799</v>
      </c>
      <c r="G5" s="14">
        <v>5.2522167079151992E-2</v>
      </c>
      <c r="I5" s="14">
        <v>2.1937236547169991</v>
      </c>
      <c r="J5" s="14">
        <v>1.1683924336231624</v>
      </c>
      <c r="K5" s="14">
        <v>2.9969779472695982E-2</v>
      </c>
      <c r="L5" s="14">
        <v>24.814413748445691</v>
      </c>
      <c r="M5" s="14">
        <v>1.3245973058310252E-2</v>
      </c>
      <c r="N5" s="14">
        <v>1.8883785514319993E-2</v>
      </c>
      <c r="P5">
        <v>44</v>
      </c>
    </row>
    <row r="6" spans="1:17" x14ac:dyDescent="0.2">
      <c r="A6" t="s">
        <v>288</v>
      </c>
      <c r="B6" s="14">
        <v>2.4746349576059994</v>
      </c>
      <c r="C6" s="14">
        <v>2.3898759595906736</v>
      </c>
      <c r="D6" s="14">
        <v>7.3347059312855983E-2</v>
      </c>
      <c r="E6" s="14">
        <v>31.650061230496799</v>
      </c>
      <c r="F6" s="14">
        <v>0.19578859530047996</v>
      </c>
      <c r="G6" s="14">
        <v>4.4620330228343989E-2</v>
      </c>
      <c r="I6" s="14">
        <v>2.0144403435449996</v>
      </c>
      <c r="J6" s="14">
        <v>1.033934457599387</v>
      </c>
      <c r="K6" s="14">
        <v>2.4656439528559847E-3</v>
      </c>
      <c r="L6" s="14">
        <v>31.639703669472887</v>
      </c>
      <c r="M6" s="14">
        <v>2.014116592270223E-2</v>
      </c>
      <c r="N6" s="14">
        <v>1.098194866351199E-2</v>
      </c>
      <c r="P6">
        <v>45</v>
      </c>
    </row>
    <row r="7" spans="1:17" x14ac:dyDescent="0.2">
      <c r="A7" t="s">
        <v>289</v>
      </c>
      <c r="B7" s="14">
        <v>2.0489832753767998</v>
      </c>
      <c r="C7" s="14">
        <v>2.3462575445935547</v>
      </c>
      <c r="D7" s="14">
        <v>7.1313558442559988E-2</v>
      </c>
      <c r="E7" s="14">
        <v>37.676426578560005</v>
      </c>
      <c r="F7" s="14">
        <v>0.20382868286020797</v>
      </c>
      <c r="G7" s="14">
        <v>4.2192826958087987E-2</v>
      </c>
      <c r="I7" s="14">
        <v>1.5887886613157998</v>
      </c>
      <c r="J7" s="14">
        <v>0.99955603825112982</v>
      </c>
      <c r="K7" s="14">
        <v>4.3214308255998778E-4</v>
      </c>
      <c r="L7" s="14">
        <v>37.666069017536095</v>
      </c>
      <c r="M7" s="14">
        <v>2.8181253482430248E-2</v>
      </c>
      <c r="N7" s="14">
        <v>8.5544453932559876E-3</v>
      </c>
      <c r="P7">
        <v>46</v>
      </c>
    </row>
    <row r="8" spans="1:17" x14ac:dyDescent="0.2">
      <c r="A8" t="s">
        <v>283</v>
      </c>
      <c r="B8" s="14">
        <v>1.8672916809203997</v>
      </c>
      <c r="C8" s="14">
        <v>2.350517155433117</v>
      </c>
      <c r="D8" s="14">
        <v>6.6665521415303991E-2</v>
      </c>
      <c r="E8" s="14">
        <v>47.516157451223997</v>
      </c>
      <c r="F8" s="14">
        <v>0.19687323238027196</v>
      </c>
      <c r="G8" s="14">
        <v>3.0570726535639196E-2</v>
      </c>
      <c r="I8" s="14">
        <v>1.4070970668593996</v>
      </c>
      <c r="J8" s="14">
        <v>1.0130556447395538</v>
      </c>
      <c r="K8" s="14">
        <v>-4.2158939446960029E-3</v>
      </c>
      <c r="L8" s="14">
        <v>47.505799890200088</v>
      </c>
      <c r="M8" s="14">
        <v>2.1225803002494222E-2</v>
      </c>
      <c r="N8" s="14">
        <v>-3.0676550291928065E-3</v>
      </c>
      <c r="P8">
        <v>47</v>
      </c>
    </row>
    <row r="9" spans="1:17" x14ac:dyDescent="0.2">
      <c r="A9" t="s">
        <v>284</v>
      </c>
      <c r="B9" s="14">
        <v>1.8227334848435999</v>
      </c>
      <c r="C9" s="14">
        <v>2.3386754372991336</v>
      </c>
      <c r="D9" s="14">
        <v>5.803877842761599E-2</v>
      </c>
      <c r="E9" s="14">
        <v>35.675928598968</v>
      </c>
      <c r="F9" s="14">
        <v>0.18680833922990397</v>
      </c>
      <c r="G9" s="14">
        <v>3.0441104458538398E-2</v>
      </c>
      <c r="I9" s="14">
        <v>1.3625388707825998</v>
      </c>
      <c r="J9" s="14">
        <v>1.0104539222544322</v>
      </c>
      <c r="K9" s="14">
        <v>-1.2842636932384008E-2</v>
      </c>
      <c r="L9" s="14">
        <v>35.66557103794409</v>
      </c>
      <c r="M9" s="14">
        <v>1.1160909852126253E-2</v>
      </c>
      <c r="N9" s="14">
        <v>-3.1972771062936029E-3</v>
      </c>
      <c r="P9">
        <v>48</v>
      </c>
    </row>
    <row r="10" spans="1:17" x14ac:dyDescent="0.2">
      <c r="A10" t="s">
        <v>285</v>
      </c>
      <c r="B10" s="14">
        <v>1.9768735256759999</v>
      </c>
      <c r="C10" s="14">
        <v>2.2937791390501459</v>
      </c>
      <c r="D10" s="14">
        <v>6.0246172931615986E-2</v>
      </c>
      <c r="E10" s="14">
        <v>129.37087416103199</v>
      </c>
      <c r="F10" s="14">
        <v>0.18530377019582397</v>
      </c>
      <c r="G10" s="14">
        <v>3.3892227579672002E-2</v>
      </c>
      <c r="I10" s="14">
        <v>1.5166789116149999</v>
      </c>
      <c r="J10" s="14">
        <v>0.97479761965430622</v>
      </c>
      <c r="K10" s="14">
        <v>-1.0635242428384015E-2</v>
      </c>
      <c r="L10" s="14">
        <v>129.36051660000808</v>
      </c>
      <c r="M10" s="14">
        <v>9.6563408180462516E-3</v>
      </c>
      <c r="N10" s="14">
        <v>2.538460148399999E-4</v>
      </c>
      <c r="P10">
        <v>49</v>
      </c>
    </row>
    <row r="11" spans="1:17" x14ac:dyDescent="0.2">
      <c r="A11" t="s">
        <v>286</v>
      </c>
      <c r="B11" s="14">
        <v>1.7031220817183998</v>
      </c>
      <c r="C11" s="14">
        <v>2.3716022290889507</v>
      </c>
      <c r="D11" s="14">
        <v>6.5059274014559992E-2</v>
      </c>
      <c r="E11" s="14">
        <v>78.612282392615995</v>
      </c>
      <c r="F11" s="14">
        <v>0.18120662660973597</v>
      </c>
      <c r="G11" s="14">
        <v>3.3824311820711994E-2</v>
      </c>
      <c r="I11" s="14">
        <v>1.2429274676573998</v>
      </c>
      <c r="J11" s="14">
        <v>1.0618607053419726</v>
      </c>
      <c r="K11" s="14">
        <v>-5.8221413454400042E-3</v>
      </c>
      <c r="L11" s="14">
        <v>78.601924831592086</v>
      </c>
      <c r="M11" s="14">
        <v>5.5591972319582487E-3</v>
      </c>
      <c r="N11" s="14">
        <v>1.8593025587999114E-4</v>
      </c>
      <c r="P11">
        <v>50</v>
      </c>
    </row>
    <row r="12" spans="1:17" x14ac:dyDescent="0.2">
      <c r="A12" t="s">
        <v>313</v>
      </c>
      <c r="B12" s="14">
        <v>1.632578211684</v>
      </c>
      <c r="C12" s="14">
        <v>2.0197498545194188</v>
      </c>
      <c r="D12" s="14">
        <v>7.9078191243407994E-2</v>
      </c>
      <c r="E12" s="14">
        <v>26.874979425100797</v>
      </c>
      <c r="F12" s="14">
        <v>0.1932828515982</v>
      </c>
      <c r="G12" s="14">
        <v>3.1287302474342402E-2</v>
      </c>
      <c r="I12" s="14">
        <v>1.1723835976229999</v>
      </c>
      <c r="J12" s="14">
        <v>0.84056726441387208</v>
      </c>
      <c r="K12" s="14">
        <v>8.1967758834079873E-3</v>
      </c>
      <c r="L12" s="14">
        <v>26.864621864076888</v>
      </c>
      <c r="M12" s="14">
        <v>1.7635422220422272E-2</v>
      </c>
      <c r="N12" s="14">
        <v>-2.3510790904896031E-3</v>
      </c>
      <c r="P12">
        <v>73</v>
      </c>
    </row>
    <row r="13" spans="1:17" x14ac:dyDescent="0.2">
      <c r="A13" t="s">
        <v>314</v>
      </c>
      <c r="B13" s="14">
        <v>1.4192816156063999</v>
      </c>
      <c r="C13" s="14">
        <v>2.1721885476348377</v>
      </c>
      <c r="D13" s="14">
        <v>7.4074027902839984E-2</v>
      </c>
      <c r="E13" s="14">
        <v>45.162034440767997</v>
      </c>
      <c r="F13" s="14">
        <v>0.19474026249837598</v>
      </c>
      <c r="G13" s="14">
        <v>3.1846184488907997E-2</v>
      </c>
      <c r="I13" s="14">
        <v>0.95908700154540005</v>
      </c>
      <c r="J13" s="14">
        <v>0.99225465866416185</v>
      </c>
      <c r="K13" s="14">
        <v>3.1926125428399853E-3</v>
      </c>
      <c r="L13" s="14">
        <v>45.151676879744088</v>
      </c>
      <c r="M13" s="14">
        <v>1.909283312059824E-2</v>
      </c>
      <c r="N13" s="14">
        <v>-1.7921970759240027E-3</v>
      </c>
      <c r="P13">
        <v>74</v>
      </c>
    </row>
    <row r="14" spans="1:17" x14ac:dyDescent="0.2">
      <c r="A14" t="s">
        <v>316</v>
      </c>
      <c r="B14" s="14">
        <v>1.5620739841727997</v>
      </c>
      <c r="C14" s="14">
        <v>2.1145751812243372</v>
      </c>
      <c r="D14" s="14">
        <v>6.9510117132791996E-2</v>
      </c>
      <c r="E14" s="14">
        <v>38.080055888280008</v>
      </c>
      <c r="F14" s="14">
        <v>0.19538400845325596</v>
      </c>
      <c r="G14" s="14">
        <v>3.0910467034627197E-2</v>
      </c>
      <c r="I14" s="14">
        <v>1.1018793701117997</v>
      </c>
      <c r="J14" s="14">
        <v>0.93388999338853185</v>
      </c>
      <c r="K14" s="14">
        <v>-1.3712982272080078E-3</v>
      </c>
      <c r="L14" s="14">
        <v>38.069698327256091</v>
      </c>
      <c r="M14" s="14">
        <v>1.9736579075478222E-2</v>
      </c>
      <c r="N14" s="14">
        <v>-2.7279145302048055E-3</v>
      </c>
      <c r="P14">
        <v>75</v>
      </c>
    </row>
    <row r="15" spans="1:17" x14ac:dyDescent="0.2">
      <c r="A15" t="s">
        <v>317</v>
      </c>
      <c r="B15" s="14">
        <v>1.6049473730135999</v>
      </c>
      <c r="C15" s="14">
        <v>2.0935348334823178</v>
      </c>
      <c r="D15" s="14">
        <v>6.0371013354119998E-2</v>
      </c>
      <c r="E15" s="14">
        <v>46.877213888063999</v>
      </c>
      <c r="F15" s="14">
        <v>0.18405258256375195</v>
      </c>
      <c r="G15" s="14">
        <v>2.8612294773933594E-2</v>
      </c>
      <c r="I15" s="14">
        <v>1.1447527589525999</v>
      </c>
      <c r="J15" s="14">
        <v>0.91134704791625432</v>
      </c>
      <c r="K15" s="14">
        <v>-1.0510402005880005E-2</v>
      </c>
      <c r="L15" s="14">
        <v>46.86685632704009</v>
      </c>
      <c r="M15" s="14">
        <v>8.4051531859742346E-3</v>
      </c>
      <c r="N15" s="14">
        <v>-5.0260867908984083E-3</v>
      </c>
      <c r="P15">
        <v>77</v>
      </c>
    </row>
    <row r="16" spans="1:17" x14ac:dyDescent="0.2">
      <c r="A16" t="s">
        <v>324</v>
      </c>
      <c r="B16" s="14">
        <v>1.3761406397339999</v>
      </c>
      <c r="C16" s="14">
        <v>1.965488801839653</v>
      </c>
      <c r="D16" s="14">
        <v>5.8984769605607987E-2</v>
      </c>
      <c r="E16" s="14">
        <v>23.363763938424</v>
      </c>
      <c r="F16" s="14">
        <v>0.18781924494160801</v>
      </c>
      <c r="G16" s="14">
        <v>2.8414336506983995E-2</v>
      </c>
      <c r="I16" s="14">
        <v>0.91594602567299999</v>
      </c>
      <c r="J16" s="14">
        <v>0.77804192421768448</v>
      </c>
      <c r="K16" s="14">
        <v>-1.1896645754392017E-2</v>
      </c>
      <c r="L16" s="14">
        <v>23.353406377400091</v>
      </c>
      <c r="M16" s="14">
        <v>1.2171815563830275E-2</v>
      </c>
      <c r="N16" s="14">
        <v>-5.224045057848006E-3</v>
      </c>
      <c r="P16">
        <v>84</v>
      </c>
    </row>
    <row r="17" spans="1:21" x14ac:dyDescent="0.2">
      <c r="A17" t="s">
        <v>325</v>
      </c>
      <c r="B17" s="14">
        <v>1.9562693242427998</v>
      </c>
      <c r="C17" s="14">
        <v>2.1479726600119262</v>
      </c>
      <c r="D17" s="14">
        <v>5.8396131071207995E-2</v>
      </c>
      <c r="E17" s="14">
        <v>19.840096405836</v>
      </c>
      <c r="F17" s="14">
        <v>0.19188045852091198</v>
      </c>
      <c r="G17" s="14">
        <v>2.5299105325163999E-2</v>
      </c>
      <c r="I17" s="14">
        <v>1.4960747101817997</v>
      </c>
      <c r="J17" s="14">
        <v>0.95977448352482797</v>
      </c>
      <c r="K17" s="14">
        <v>-1.2485284288792007E-2</v>
      </c>
      <c r="L17" s="14">
        <v>19.829738844812088</v>
      </c>
      <c r="M17" s="14">
        <v>1.6233029143134261E-2</v>
      </c>
      <c r="N17" s="14">
        <v>-8.3392762396680038E-3</v>
      </c>
      <c r="P17">
        <v>85</v>
      </c>
    </row>
    <row r="18" spans="1:21" x14ac:dyDescent="0.2">
      <c r="A18" t="s">
        <v>326</v>
      </c>
      <c r="B18" s="14">
        <v>1.2690166314167999</v>
      </c>
      <c r="C18" s="14">
        <v>2.0551237927365644</v>
      </c>
      <c r="D18" s="14">
        <v>5.760563857271999E-2</v>
      </c>
      <c r="E18" s="14">
        <v>36.922440491495998</v>
      </c>
      <c r="F18" s="14">
        <v>0.17030448944711996</v>
      </c>
      <c r="G18" s="14">
        <v>2.2863937276396799E-2</v>
      </c>
      <c r="I18" s="14">
        <v>0.80882201735579984</v>
      </c>
      <c r="J18" s="14">
        <v>0.86617431738433726</v>
      </c>
      <c r="K18" s="14">
        <v>-1.3275776787280006E-2</v>
      </c>
      <c r="L18" s="14">
        <v>36.912082930472089</v>
      </c>
      <c r="M18" s="14">
        <v>-5.3429399306577658E-3</v>
      </c>
      <c r="N18" s="14">
        <v>-1.0774444288435202E-2</v>
      </c>
      <c r="P18">
        <v>86</v>
      </c>
    </row>
    <row r="19" spans="1:21" x14ac:dyDescent="0.2">
      <c r="A19" t="s">
        <v>327</v>
      </c>
      <c r="B19" s="14">
        <v>1.2812364391931998</v>
      </c>
      <c r="C19" s="14">
        <v>2.0034376748093146</v>
      </c>
      <c r="D19" s="14">
        <v>5.4810096066431994E-2</v>
      </c>
      <c r="E19" s="14">
        <v>14.5798750479312</v>
      </c>
      <c r="F19" s="14">
        <v>0.17535939227654396</v>
      </c>
      <c r="G19" s="14">
        <v>2.7797532052276801E-2</v>
      </c>
      <c r="I19" s="14">
        <v>0.82104182513219981</v>
      </c>
      <c r="J19" s="14">
        <v>0.81373690059195813</v>
      </c>
      <c r="K19" s="14">
        <v>-1.6071319293568007E-2</v>
      </c>
      <c r="L19" s="14">
        <v>14.569517486907289</v>
      </c>
      <c r="M19" s="14">
        <v>-2.8803710123375851E-4</v>
      </c>
      <c r="N19" s="14">
        <v>-5.8408495125552018E-3</v>
      </c>
      <c r="P19">
        <v>87</v>
      </c>
    </row>
    <row r="20" spans="1:21" x14ac:dyDescent="0.2">
      <c r="A20" t="s">
        <v>328</v>
      </c>
      <c r="B20" s="14">
        <v>1.4420364239232</v>
      </c>
      <c r="C20" s="14">
        <v>2.0958989174982761</v>
      </c>
      <c r="D20" s="14">
        <v>5.6779337230055994E-2</v>
      </c>
      <c r="E20" s="14">
        <v>19.982298116491201</v>
      </c>
      <c r="F20" s="14">
        <v>0.18175493348409599</v>
      </c>
      <c r="G20" s="14">
        <v>2.7852543817034399E-2</v>
      </c>
      <c r="I20" s="14">
        <v>0.98184180986219993</v>
      </c>
      <c r="J20" s="14">
        <v>0.90544684441578971</v>
      </c>
      <c r="K20" s="14">
        <v>-1.4102078129944006E-2</v>
      </c>
      <c r="L20" s="14">
        <v>19.971940555467288</v>
      </c>
      <c r="M20" s="14">
        <v>6.107504106318256E-3</v>
      </c>
      <c r="N20" s="14">
        <v>-5.785837747797601E-3</v>
      </c>
      <c r="P20">
        <v>88</v>
      </c>
    </row>
    <row r="21" spans="1:21" x14ac:dyDescent="0.2">
      <c r="A21" t="s">
        <v>329</v>
      </c>
      <c r="B21" s="14">
        <v>0.98455179556439998</v>
      </c>
      <c r="C21" s="14">
        <v>1.9376117787001372</v>
      </c>
      <c r="D21" s="14">
        <v>6.360582736670399E-2</v>
      </c>
      <c r="E21" s="14">
        <v>21.457424342743199</v>
      </c>
      <c r="F21" s="14">
        <v>0.16357659567681596</v>
      </c>
      <c r="G21" s="14">
        <v>2.3797520235395997E-2</v>
      </c>
      <c r="I21" s="14">
        <v>0.52435718150340005</v>
      </c>
      <c r="J21" s="14">
        <v>0.74640840675252207</v>
      </c>
      <c r="K21" s="14">
        <v>-7.2755879932960106E-3</v>
      </c>
      <c r="L21" s="14">
        <v>21.44706678171929</v>
      </c>
      <c r="M21" s="14">
        <v>-1.2070833700961771E-2</v>
      </c>
      <c r="N21" s="14">
        <v>-9.8408613294360039E-3</v>
      </c>
      <c r="P21">
        <v>89</v>
      </c>
    </row>
    <row r="22" spans="1:21" x14ac:dyDescent="0.2">
      <c r="A22" t="s">
        <v>330</v>
      </c>
      <c r="B22" s="14">
        <v>1.2255188728355999</v>
      </c>
      <c r="C22" s="14">
        <v>1.9823376925155425</v>
      </c>
      <c r="D22" s="14">
        <v>5.7045205634759989E-2</v>
      </c>
      <c r="E22" s="14">
        <v>63.931941231479996</v>
      </c>
      <c r="F22" s="14">
        <v>0.174878454164904</v>
      </c>
      <c r="G22" s="14">
        <v>2.4842905469978398E-2</v>
      </c>
      <c r="I22" s="14">
        <v>0.76532425877459986</v>
      </c>
      <c r="J22" s="14">
        <v>0.79038302170279784</v>
      </c>
      <c r="K22" s="14">
        <v>-1.3836209725240014E-2</v>
      </c>
      <c r="L22" s="14">
        <v>63.921583670456087</v>
      </c>
      <c r="M22" s="14">
        <v>-7.6897521287373869E-4</v>
      </c>
      <c r="N22" s="14">
        <v>-8.7954760948536041E-3</v>
      </c>
      <c r="P22">
        <v>90</v>
      </c>
    </row>
    <row r="23" spans="1:21" x14ac:dyDescent="0.2">
      <c r="A23" t="s">
        <v>331</v>
      </c>
      <c r="B23" s="14">
        <v>1.4525020500479999</v>
      </c>
      <c r="C23" s="14">
        <v>2.1423499737037033</v>
      </c>
      <c r="D23" s="14">
        <v>6.5307237997175985E-2</v>
      </c>
      <c r="E23" s="14">
        <v>28.024718330901599</v>
      </c>
      <c r="F23" s="14">
        <v>0.17590507925457596</v>
      </c>
      <c r="G23" s="14">
        <v>3.4562976551495997E-2</v>
      </c>
      <c r="I23" s="14">
        <v>0.992307435987</v>
      </c>
      <c r="J23" s="14">
        <v>0.94964400402582938</v>
      </c>
      <c r="K23" s="14">
        <v>-5.5741773628240126E-3</v>
      </c>
      <c r="L23" s="14">
        <v>28.01436076987769</v>
      </c>
      <c r="M23" s="14">
        <v>2.5764987679824543E-4</v>
      </c>
      <c r="N23" s="14">
        <v>9.2459498666399231E-4</v>
      </c>
      <c r="P23">
        <v>91</v>
      </c>
    </row>
    <row r="24" spans="1:21" x14ac:dyDescent="0.2">
      <c r="A24" t="s">
        <v>332</v>
      </c>
      <c r="B24" s="14">
        <v>1.5720242574959999</v>
      </c>
      <c r="C24" s="14">
        <v>1.8730573764265697</v>
      </c>
      <c r="D24" s="14">
        <v>5.9182699312799993E-2</v>
      </c>
      <c r="E24" s="14">
        <v>163.40417854084797</v>
      </c>
      <c r="F24" s="14">
        <v>0.16654156977830398</v>
      </c>
      <c r="G24" s="14">
        <v>2.8007327065787995E-2</v>
      </c>
      <c r="I24" s="14">
        <v>1.1118296434349997</v>
      </c>
      <c r="J24" s="14">
        <v>0.67960010788356651</v>
      </c>
      <c r="K24" s="14">
        <v>-1.1698716047200007E-2</v>
      </c>
      <c r="L24" s="14">
        <v>163.39382097982406</v>
      </c>
      <c r="M24" s="14">
        <v>-9.105859599473751E-3</v>
      </c>
      <c r="N24" s="14">
        <v>-5.6310544990440048E-3</v>
      </c>
      <c r="P24">
        <v>92</v>
      </c>
    </row>
    <row r="25" spans="1:21" x14ac:dyDescent="0.2">
      <c r="A25" t="s">
        <v>333</v>
      </c>
      <c r="B25" s="14">
        <v>0.93061417849847994</v>
      </c>
      <c r="C25" s="14">
        <v>1.9397628821741162</v>
      </c>
      <c r="D25" s="14">
        <v>4.8364994646863994E-2</v>
      </c>
      <c r="E25" s="14">
        <v>132.113919340368</v>
      </c>
      <c r="F25" s="14">
        <v>0.15392864031350398</v>
      </c>
      <c r="G25" s="14">
        <v>2.4956324787441597E-2</v>
      </c>
      <c r="I25" s="14">
        <v>0.47041956443747995</v>
      </c>
      <c r="J25" s="14">
        <v>0.74555431476598377</v>
      </c>
      <c r="K25" s="14">
        <v>-2.2516420713136007E-2</v>
      </c>
      <c r="L25" s="14">
        <v>132.10356177934409</v>
      </c>
      <c r="M25" s="14">
        <v>-2.1718789064273748E-2</v>
      </c>
      <c r="N25" s="14">
        <v>-8.6820567773904043E-3</v>
      </c>
      <c r="P25">
        <v>93</v>
      </c>
    </row>
    <row r="26" spans="1:21" x14ac:dyDescent="0.2">
      <c r="A26" t="s">
        <v>334</v>
      </c>
      <c r="B26" s="14">
        <v>1.1718627176843999</v>
      </c>
      <c r="C26" s="14">
        <v>1.9178003286853325</v>
      </c>
      <c r="D26" s="14">
        <v>5.8028722519319988E-2</v>
      </c>
      <c r="E26" s="14">
        <v>108.84068602444802</v>
      </c>
      <c r="F26" s="14">
        <v>0.152639277049224</v>
      </c>
      <c r="G26" s="14">
        <v>2.4501547929110395E-2</v>
      </c>
      <c r="I26" s="14">
        <v>0.71166810362339983</v>
      </c>
      <c r="J26" s="14">
        <v>0.72284046241207089</v>
      </c>
      <c r="K26" s="14">
        <v>-1.2852692840680011E-2</v>
      </c>
      <c r="L26" s="14">
        <v>108.83032846342411</v>
      </c>
      <c r="M26" s="14">
        <v>-2.3008152328553737E-2</v>
      </c>
      <c r="N26" s="14">
        <v>-9.1368336357216078E-3</v>
      </c>
      <c r="P26">
        <v>94</v>
      </c>
    </row>
    <row r="27" spans="1:21" x14ac:dyDescent="0.2">
      <c r="A27" t="s">
        <v>335</v>
      </c>
      <c r="B27" s="14">
        <v>1.1639639449368</v>
      </c>
      <c r="C27" s="14">
        <v>1.92094179167951</v>
      </c>
      <c r="D27" s="14">
        <v>5.0851747188647996E-2</v>
      </c>
      <c r="E27" s="14">
        <v>102.169200114072</v>
      </c>
      <c r="F27" s="14">
        <v>0.15588008880695997</v>
      </c>
      <c r="G27" s="14">
        <v>1.8752575955659198E-2</v>
      </c>
      <c r="I27" s="14">
        <v>0.70376933087579996</v>
      </c>
      <c r="J27" s="14">
        <v>0.72523062654111903</v>
      </c>
      <c r="K27" s="14">
        <v>-2.0029668171352006E-2</v>
      </c>
      <c r="L27" s="14">
        <v>102.15884255304809</v>
      </c>
      <c r="M27" s="14">
        <v>-1.9767340570817752E-2</v>
      </c>
      <c r="N27" s="14">
        <v>-1.4885805609172804E-2</v>
      </c>
      <c r="P27">
        <v>95</v>
      </c>
    </row>
    <row r="28" spans="1:21" x14ac:dyDescent="0.2">
      <c r="A28" t="s">
        <v>336</v>
      </c>
      <c r="B28" s="14">
        <v>1.2716429485788001</v>
      </c>
      <c r="C28" s="14">
        <v>2.0455119808770919</v>
      </c>
      <c r="D28" s="14">
        <v>6.1160279522327984E-2</v>
      </c>
      <c r="E28" s="14">
        <v>40.064866250976003</v>
      </c>
      <c r="F28" s="14">
        <v>0.16136465463417599</v>
      </c>
      <c r="G28" s="14">
        <v>2.7236935973318398E-2</v>
      </c>
      <c r="I28" s="14">
        <v>0.81144833451779996</v>
      </c>
      <c r="J28" s="14">
        <v>0.84904951687357144</v>
      </c>
      <c r="K28" s="14">
        <v>-9.7211358376720139E-3</v>
      </c>
      <c r="L28" s="14">
        <v>40.054508689952094</v>
      </c>
      <c r="M28" s="14">
        <v>-1.4282774743601755E-2</v>
      </c>
      <c r="N28" s="14">
        <v>-6.4014455915136033E-3</v>
      </c>
      <c r="P28">
        <v>96</v>
      </c>
    </row>
    <row r="29" spans="1:21" x14ac:dyDescent="0.2">
      <c r="A29" t="s">
        <v>337</v>
      </c>
      <c r="B29" s="14">
        <v>1.0528955055611999</v>
      </c>
      <c r="C29" s="14">
        <v>1.9385744507498786</v>
      </c>
      <c r="D29" s="14">
        <v>5.9983247719583993E-2</v>
      </c>
      <c r="E29" s="14">
        <v>51.753121314552004</v>
      </c>
      <c r="F29" s="14">
        <v>0.160294239848736</v>
      </c>
      <c r="G29" s="14">
        <v>1.9247875883503195E-2</v>
      </c>
      <c r="I29" s="14">
        <v>0.59270089150019989</v>
      </c>
      <c r="J29" s="14">
        <v>0.74136068788122889</v>
      </c>
      <c r="K29" s="14">
        <v>-1.0898167640416005E-2</v>
      </c>
      <c r="L29" s="14">
        <v>51.742763753528095</v>
      </c>
      <c r="M29" s="14">
        <v>-1.5353189529041735E-2</v>
      </c>
      <c r="N29" s="14">
        <v>-1.4390505681328805E-2</v>
      </c>
      <c r="P29">
        <v>97</v>
      </c>
    </row>
    <row r="30" spans="1:21" x14ac:dyDescent="0.2">
      <c r="A30" t="s">
        <v>338</v>
      </c>
      <c r="B30" s="14">
        <v>1.0583166206087999</v>
      </c>
      <c r="C30" s="14">
        <v>1.9174510405964889</v>
      </c>
      <c r="D30" s="14">
        <v>5.5363171022711988E-2</v>
      </c>
      <c r="E30" s="14">
        <v>52.176033320039998</v>
      </c>
      <c r="F30" s="14">
        <v>0.146439853795368</v>
      </c>
      <c r="G30" s="14">
        <v>2.7159867757317595E-2</v>
      </c>
      <c r="I30" s="14">
        <v>0.59812200654780001</v>
      </c>
      <c r="J30" s="14">
        <v>0.71948597886270982</v>
      </c>
      <c r="K30" s="14">
        <v>-1.5518244337288012E-2</v>
      </c>
      <c r="L30" s="14">
        <v>52.165675759016089</v>
      </c>
      <c r="M30" s="14">
        <v>-2.9207575582409738E-2</v>
      </c>
      <c r="N30" s="14">
        <v>-6.4785138075144051E-3</v>
      </c>
      <c r="P30">
        <v>98</v>
      </c>
    </row>
    <row r="31" spans="1:21" x14ac:dyDescent="0.2">
      <c r="A31" t="s">
        <v>339</v>
      </c>
      <c r="B31" s="14">
        <v>2.3889575543399997</v>
      </c>
      <c r="C31" s="14">
        <v>2.0349481459949774</v>
      </c>
      <c r="D31" s="14">
        <v>6.4455183718631986E-2</v>
      </c>
      <c r="E31" s="14">
        <v>45.150595553447999</v>
      </c>
      <c r="F31" s="14">
        <v>0.17116381544270398</v>
      </c>
      <c r="G31" s="14">
        <v>2.4054144781751996E-2</v>
      </c>
      <c r="I31" s="14">
        <v>1.9287629402789996</v>
      </c>
      <c r="J31" s="14">
        <v>0.83623178539606902</v>
      </c>
      <c r="K31" s="14">
        <v>-6.4262316413680161E-3</v>
      </c>
      <c r="L31" s="14">
        <v>45.140237992424083</v>
      </c>
      <c r="M31" s="14">
        <v>-4.4836139350737554E-3</v>
      </c>
      <c r="N31" s="14">
        <v>-9.5842367830800065E-3</v>
      </c>
      <c r="P31" s="14">
        <v>99</v>
      </c>
    </row>
    <row r="32" spans="1:21" x14ac:dyDescent="0.2">
      <c r="I32" s="38"/>
      <c r="J32" s="101"/>
      <c r="K32" s="38"/>
      <c r="L32" s="38"/>
      <c r="M32" s="38"/>
      <c r="N32" s="38"/>
      <c r="O32" s="38"/>
      <c r="P32" s="38"/>
      <c r="Q32" s="38"/>
      <c r="R32" s="38"/>
      <c r="S32" s="38"/>
      <c r="T32" s="38"/>
      <c r="U32" s="38"/>
    </row>
    <row r="33" spans="1:43" s="38" customFormat="1" x14ac:dyDescent="0.2">
      <c r="A33" s="38" t="s">
        <v>491</v>
      </c>
      <c r="B33" s="100">
        <f t="shared" ref="B33:G33" si="0">AVERAGE(B5:B31)</f>
        <v>1.5690366060762402</v>
      </c>
      <c r="C33" s="100">
        <f t="shared" si="0"/>
        <v>2.1089851519325511</v>
      </c>
      <c r="D33" s="100">
        <f t="shared" si="0"/>
        <v>6.3277007340959993E-2</v>
      </c>
      <c r="E33" s="100">
        <f t="shared" si="0"/>
        <v>54.299849767727196</v>
      </c>
      <c r="F33" s="100">
        <f t="shared" si="0"/>
        <v>0.17762567190969064</v>
      </c>
      <c r="G33" s="100">
        <f t="shared" si="0"/>
        <v>2.9632125955576797E-2</v>
      </c>
      <c r="H33" s="100"/>
      <c r="I33" s="100">
        <f t="shared" ref="I33:N33" si="1">AVERAGE(I5:I31)</f>
        <v>1.1088419920152399</v>
      </c>
      <c r="J33" s="100">
        <f t="shared" si="1"/>
        <v>0.88033604329921578</v>
      </c>
      <c r="K33" s="100">
        <f t="shared" si="1"/>
        <v>-7.60440801904001E-3</v>
      </c>
      <c r="L33" s="100">
        <f t="shared" si="1"/>
        <v>54.289492206703301</v>
      </c>
      <c r="M33" s="100">
        <f t="shared" si="1"/>
        <v>1.9782425319129133E-3</v>
      </c>
      <c r="N33" s="100">
        <f t="shared" si="1"/>
        <v>-4.0062556092552055E-3</v>
      </c>
    </row>
    <row r="34" spans="1:43" s="38" customFormat="1" x14ac:dyDescent="0.2">
      <c r="A34" s="38" t="s">
        <v>492</v>
      </c>
      <c r="B34" s="100">
        <f t="shared" ref="B34:G34" si="2">STDEV(B5:B31)</f>
        <v>0.45823926472337911</v>
      </c>
      <c r="C34" s="100">
        <f t="shared" si="2"/>
        <v>0.1814687737785933</v>
      </c>
      <c r="D34" s="100">
        <f t="shared" si="2"/>
        <v>1.0330012932470696E-2</v>
      </c>
      <c r="E34" s="100">
        <f t="shared" si="2"/>
        <v>39.231806688289787</v>
      </c>
      <c r="F34" s="100">
        <f t="shared" si="2"/>
        <v>1.5831108001196068E-2</v>
      </c>
      <c r="G34" s="100">
        <f t="shared" si="2"/>
        <v>7.410552081750745E-3</v>
      </c>
      <c r="H34" s="100"/>
      <c r="I34" s="100">
        <f t="shared" ref="I34:N34" si="3">STDEV(I5:I31)</f>
        <v>0.45823926472337972</v>
      </c>
      <c r="J34" s="100">
        <f t="shared" si="3"/>
        <v>0.12761813706087946</v>
      </c>
      <c r="K34" s="100">
        <f t="shared" si="3"/>
        <v>1.0330012932470704E-2</v>
      </c>
      <c r="L34" s="100">
        <f t="shared" si="3"/>
        <v>39.231806688289765</v>
      </c>
      <c r="M34" s="100">
        <f t="shared" si="3"/>
        <v>1.5831108001196068E-2</v>
      </c>
      <c r="N34" s="100">
        <f t="shared" si="3"/>
        <v>7.4105520817507415E-3</v>
      </c>
      <c r="O34"/>
      <c r="P34"/>
      <c r="Q34"/>
      <c r="R34"/>
      <c r="S34"/>
      <c r="T34"/>
      <c r="U34"/>
    </row>
    <row r="37" spans="1:43" s="11" customFormat="1" x14ac:dyDescent="0.2">
      <c r="A37" s="7" t="s">
        <v>99</v>
      </c>
      <c r="B37" s="95" t="s">
        <v>532</v>
      </c>
      <c r="C37" s="70" t="s">
        <v>56</v>
      </c>
      <c r="D37" s="70" t="s">
        <v>534</v>
      </c>
      <c r="E37" s="70" t="s">
        <v>535</v>
      </c>
      <c r="F37" s="70" t="s">
        <v>536</v>
      </c>
      <c r="G37" s="70" t="s">
        <v>538</v>
      </c>
      <c r="H37" s="9"/>
      <c r="I37" s="95" t="s">
        <v>532</v>
      </c>
      <c r="J37" s="70" t="s">
        <v>56</v>
      </c>
      <c r="K37" s="70" t="s">
        <v>534</v>
      </c>
      <c r="L37" s="70" t="s">
        <v>535</v>
      </c>
      <c r="M37" s="70" t="s">
        <v>536</v>
      </c>
      <c r="N37" s="70" t="s">
        <v>538</v>
      </c>
      <c r="P37" s="78" t="s">
        <v>102</v>
      </c>
      <c r="Q37" s="78" t="s">
        <v>281</v>
      </c>
      <c r="R37" s="9"/>
      <c r="S37" s="9"/>
      <c r="T37" s="9"/>
      <c r="U37" s="9"/>
      <c r="V37" s="9"/>
      <c r="W37" s="8"/>
      <c r="X37" s="9"/>
      <c r="Y37" s="9"/>
      <c r="Z37" s="9"/>
      <c r="AA37" s="9"/>
      <c r="AB37" s="78"/>
      <c r="AC37" s="25"/>
      <c r="AD37" s="8"/>
      <c r="AE37" s="25"/>
      <c r="AF37" s="8"/>
      <c r="AG37" s="70"/>
      <c r="AH37" s="95"/>
      <c r="AI37" s="95"/>
      <c r="AJ37" s="70"/>
      <c r="AK37" s="70"/>
      <c r="AL37" s="70"/>
      <c r="AM37" s="70"/>
      <c r="AN37" s="70"/>
      <c r="AO37" s="70"/>
      <c r="AP37" s="78"/>
      <c r="AQ37" s="78"/>
    </row>
    <row r="38" spans="1:43" x14ac:dyDescent="0.2">
      <c r="A38" t="s">
        <v>490</v>
      </c>
      <c r="B38"/>
      <c r="C38"/>
      <c r="D38"/>
      <c r="E38"/>
      <c r="F38"/>
      <c r="G38"/>
      <c r="I38"/>
      <c r="J38"/>
    </row>
    <row r="39" spans="1:43" x14ac:dyDescent="0.2">
      <c r="A39" t="s">
        <v>294</v>
      </c>
      <c r="B39" s="14">
        <v>0.68912941980959996</v>
      </c>
      <c r="C39" s="14">
        <v>1.3366696045078523</v>
      </c>
      <c r="D39" s="14">
        <v>7.706064212431199E-2</v>
      </c>
      <c r="E39" s="14">
        <v>19.824009793156801</v>
      </c>
      <c r="F39" s="14">
        <v>0.14319637307236799</v>
      </c>
      <c r="G39" s="14">
        <v>2.1356180407504796E-2</v>
      </c>
      <c r="I39" s="14">
        <v>0.22893480574859992</v>
      </c>
      <c r="J39" s="14">
        <v>7.737369643127523E-2</v>
      </c>
      <c r="K39" s="14">
        <v>6.1792267643119856E-3</v>
      </c>
      <c r="L39" s="14">
        <v>19.813652232132888</v>
      </c>
      <c r="M39" s="14">
        <v>-3.2451056305409724E-2</v>
      </c>
      <c r="N39" s="14">
        <v>-1.2282201157327205E-2</v>
      </c>
      <c r="P39">
        <v>54</v>
      </c>
    </row>
    <row r="40" spans="1:43" x14ac:dyDescent="0.2">
      <c r="A40" t="s">
        <v>295</v>
      </c>
      <c r="B40" s="14">
        <v>0.80078840794259987</v>
      </c>
      <c r="C40" s="14">
        <v>1.2458708090884463</v>
      </c>
      <c r="D40" s="14">
        <v>5.8786947084095986E-2</v>
      </c>
      <c r="E40" s="14">
        <v>30.565913232254402</v>
      </c>
      <c r="F40" s="14">
        <v>0.13288993183065598</v>
      </c>
      <c r="G40" s="14">
        <v>2.6387188529803197E-2</v>
      </c>
      <c r="I40" s="14">
        <v>0.34059379388159988</v>
      </c>
      <c r="J40" s="14">
        <v>2.5577131982082134E-3</v>
      </c>
      <c r="K40" s="14">
        <v>-1.2094468275904017E-2</v>
      </c>
      <c r="L40" s="14">
        <v>30.55555567123049</v>
      </c>
      <c r="M40" s="14">
        <v>-4.2757497547121756E-2</v>
      </c>
      <c r="N40" s="14">
        <v>-7.2511930350288032E-3</v>
      </c>
      <c r="P40">
        <v>55</v>
      </c>
    </row>
    <row r="41" spans="1:43" x14ac:dyDescent="0.2">
      <c r="A41" t="s">
        <v>296</v>
      </c>
      <c r="B41" s="14">
        <v>2.3905197907667999</v>
      </c>
      <c r="C41" s="14">
        <v>1.3081525392516835</v>
      </c>
      <c r="D41" s="14">
        <v>5.8768935476327992E-2</v>
      </c>
      <c r="E41" s="14">
        <v>28.6978455574272</v>
      </c>
      <c r="F41" s="14">
        <v>0.14099978964455998</v>
      </c>
      <c r="G41" s="14">
        <v>4.9533112137167996E-2</v>
      </c>
      <c r="I41" s="14">
        <v>1.9303251767057998</v>
      </c>
      <c r="J41" s="14">
        <v>8.0822255547784244E-2</v>
      </c>
      <c r="K41" s="14">
        <v>-1.2112479883672006E-2</v>
      </c>
      <c r="L41" s="14">
        <v>28.687487996403291</v>
      </c>
      <c r="M41" s="14">
        <v>-3.4647639733217744E-2</v>
      </c>
      <c r="N41" s="14">
        <v>1.5894730572335994E-2</v>
      </c>
      <c r="P41">
        <v>56</v>
      </c>
    </row>
    <row r="42" spans="1:43" x14ac:dyDescent="0.2">
      <c r="A42" t="s">
        <v>297</v>
      </c>
      <c r="B42" s="14">
        <v>1.6945578954611997</v>
      </c>
      <c r="C42" s="14">
        <v>1.3369632658021846</v>
      </c>
      <c r="D42" s="14">
        <v>5.8146248464919989E-2</v>
      </c>
      <c r="E42" s="14">
        <v>26.090348714337601</v>
      </c>
      <c r="F42" s="14">
        <v>0.14306231192853597</v>
      </c>
      <c r="G42" s="14">
        <v>3.2358896341279197E-2</v>
      </c>
      <c r="I42" s="14">
        <v>1.2343632814001997</v>
      </c>
      <c r="J42" s="14">
        <v>0.12561579428462444</v>
      </c>
      <c r="K42" s="14">
        <v>-1.2735166895080011E-2</v>
      </c>
      <c r="L42" s="14">
        <v>26.079991153313692</v>
      </c>
      <c r="M42" s="14">
        <v>-3.2585117449241752E-2</v>
      </c>
      <c r="N42" s="14">
        <v>-1.2794852235528066E-3</v>
      </c>
      <c r="P42">
        <v>57</v>
      </c>
    </row>
    <row r="43" spans="1:43" x14ac:dyDescent="0.2">
      <c r="A43" t="s">
        <v>298</v>
      </c>
      <c r="B43" s="14">
        <v>0.68481604832255993</v>
      </c>
      <c r="C43" s="14">
        <v>1.3659527427057578</v>
      </c>
      <c r="D43" s="14">
        <v>5.4676992258503983E-2</v>
      </c>
      <c r="E43" s="14">
        <v>20.2785608451888</v>
      </c>
      <c r="F43" s="14">
        <v>0.14219119495627197</v>
      </c>
      <c r="G43" s="14">
        <v>2.6037188918531996E-2</v>
      </c>
      <c r="I43" s="14">
        <v>0.22462143426155992</v>
      </c>
      <c r="J43" s="14">
        <v>0.17058808337453643</v>
      </c>
      <c r="K43" s="14">
        <v>-1.6204423101496019E-2</v>
      </c>
      <c r="L43" s="14">
        <v>20.26820328416489</v>
      </c>
      <c r="M43" s="14">
        <v>-3.3456234421505762E-2</v>
      </c>
      <c r="N43" s="14">
        <v>-7.6011926463000045E-3</v>
      </c>
      <c r="P43">
        <v>58</v>
      </c>
    </row>
    <row r="44" spans="1:43" x14ac:dyDescent="0.2">
      <c r="A44" t="s">
        <v>299</v>
      </c>
      <c r="B44" s="14">
        <v>0.80217569753243989</v>
      </c>
      <c r="C44" s="14">
        <v>1.2668324799567314</v>
      </c>
      <c r="D44" s="14">
        <v>4.8544223605415986E-2</v>
      </c>
      <c r="E44" s="14">
        <v>24.3465968336976</v>
      </c>
      <c r="F44" s="14">
        <v>0.13695551831807998</v>
      </c>
      <c r="G44" s="14">
        <v>3.0194821747173594E-2</v>
      </c>
      <c r="I44" s="14">
        <v>0.34198108347143996</v>
      </c>
      <c r="J44" s="14">
        <v>8.7450632811848811E-2</v>
      </c>
      <c r="K44" s="14">
        <v>-2.2337191754584013E-2</v>
      </c>
      <c r="L44" s="14">
        <v>24.336239272673687</v>
      </c>
      <c r="M44" s="14">
        <v>-3.8691911059697735E-2</v>
      </c>
      <c r="N44" s="14">
        <v>-3.443559817658409E-3</v>
      </c>
      <c r="P44">
        <v>59</v>
      </c>
    </row>
    <row r="45" spans="1:43" x14ac:dyDescent="0.2">
      <c r="A45" t="s">
        <v>301</v>
      </c>
      <c r="B45" s="14">
        <v>0.94345792290287989</v>
      </c>
      <c r="C45" s="14">
        <v>1.317945505023558</v>
      </c>
      <c r="D45" s="14">
        <v>6.6189350292911994E-2</v>
      </c>
      <c r="E45" s="14">
        <v>25.857685190937598</v>
      </c>
      <c r="F45" s="14">
        <v>0.135142607787264</v>
      </c>
      <c r="G45" s="14">
        <v>2.6399548300039197E-2</v>
      </c>
      <c r="I45" s="14">
        <v>0.4832633088418799</v>
      </c>
      <c r="J45" s="14">
        <v>0.17052928225135322</v>
      </c>
      <c r="K45" s="14">
        <v>-4.6920650670880127E-3</v>
      </c>
      <c r="L45" s="14">
        <v>25.847327629913686</v>
      </c>
      <c r="M45" s="14">
        <v>-4.0504821590513738E-2</v>
      </c>
      <c r="N45" s="14">
        <v>-7.2388332647928067E-3</v>
      </c>
      <c r="P45">
        <v>61</v>
      </c>
    </row>
    <row r="46" spans="1:43" x14ac:dyDescent="0.2">
      <c r="A46" t="s">
        <v>302</v>
      </c>
      <c r="B46" s="14">
        <v>0.86090379506207992</v>
      </c>
      <c r="C46" s="14">
        <v>1.1960154204343052</v>
      </c>
      <c r="D46" s="14">
        <v>5.8494717937655989E-2</v>
      </c>
      <c r="E46" s="14">
        <v>26.221081123591198</v>
      </c>
      <c r="F46" s="14">
        <v>0.13410265230331198</v>
      </c>
      <c r="G46" s="14">
        <v>2.6555426814074395E-2</v>
      </c>
      <c r="I46" s="14">
        <v>0.40070918100107994</v>
      </c>
      <c r="J46" s="14">
        <v>6.4582009848439162E-2</v>
      </c>
      <c r="K46" s="14">
        <v>-1.2386697422344009E-2</v>
      </c>
      <c r="L46" s="14">
        <v>26.210723562567289</v>
      </c>
      <c r="M46" s="14">
        <v>-4.1544777074465744E-2</v>
      </c>
      <c r="N46" s="14">
        <v>-7.0829547507576069E-3</v>
      </c>
      <c r="P46">
        <v>62</v>
      </c>
    </row>
    <row r="47" spans="1:43" x14ac:dyDescent="0.2">
      <c r="A47" t="s">
        <v>303</v>
      </c>
      <c r="B47" s="14">
        <v>1.1808701078605199</v>
      </c>
      <c r="C47" s="14">
        <v>1.2216533282177782</v>
      </c>
      <c r="D47" s="14">
        <v>5.8061704183559985E-2</v>
      </c>
      <c r="E47" s="14">
        <v>29.723181459602401</v>
      </c>
      <c r="F47" s="14">
        <v>0.13384406574554397</v>
      </c>
      <c r="G47" s="14">
        <v>1.9076214791303999E-2</v>
      </c>
      <c r="I47" s="14">
        <v>0.7206754937995199</v>
      </c>
      <c r="J47" s="14">
        <v>0.10620272981825116</v>
      </c>
      <c r="K47" s="14">
        <v>-1.2819711176440018E-2</v>
      </c>
      <c r="L47" s="14">
        <v>29.712823898578492</v>
      </c>
      <c r="M47" s="14">
        <v>-4.1803363632233762E-2</v>
      </c>
      <c r="N47" s="14">
        <v>-1.4562166773528002E-2</v>
      </c>
      <c r="P47">
        <v>63</v>
      </c>
    </row>
    <row r="48" spans="1:43" x14ac:dyDescent="0.2">
      <c r="A48" t="s">
        <v>304</v>
      </c>
      <c r="B48" s="14">
        <v>1.0825136524540797</v>
      </c>
      <c r="C48" s="14">
        <v>1.3711301190036653</v>
      </c>
      <c r="D48" s="14">
        <v>6.4734821069687989E-2</v>
      </c>
      <c r="E48" s="14">
        <v>37.980777268526396</v>
      </c>
      <c r="F48" s="14">
        <v>0.15204328671470399</v>
      </c>
      <c r="G48" s="14">
        <v>2.9349655811467198E-2</v>
      </c>
      <c r="I48" s="14">
        <v>0.62231903839307978</v>
      </c>
      <c r="J48" s="14">
        <v>0.27166233279047719</v>
      </c>
      <c r="K48" s="14">
        <v>-6.1465942903120062E-3</v>
      </c>
      <c r="L48" s="14">
        <v>37.970419707502487</v>
      </c>
      <c r="M48" s="14">
        <v>-2.3604142663073729E-2</v>
      </c>
      <c r="N48" s="14">
        <v>-4.2887257533648047E-3</v>
      </c>
      <c r="P48">
        <v>64</v>
      </c>
    </row>
    <row r="49" spans="1:21" x14ac:dyDescent="0.2">
      <c r="A49" t="s">
        <v>305</v>
      </c>
      <c r="B49" s="14">
        <v>1.29545517789072</v>
      </c>
      <c r="C49" s="14">
        <v>1.2937248321822989</v>
      </c>
      <c r="D49" s="14">
        <v>6.6113260439687987E-2</v>
      </c>
      <c r="E49" s="14">
        <v>31.630140679183203</v>
      </c>
      <c r="F49" s="14">
        <v>0.14948602832671198</v>
      </c>
      <c r="G49" s="14">
        <v>3.68876615648112E-2</v>
      </c>
      <c r="I49" s="14">
        <v>0.83526056382971992</v>
      </c>
      <c r="J49" s="14">
        <v>0.21023985815544974</v>
      </c>
      <c r="K49" s="14">
        <v>-4.7681549203120168E-3</v>
      </c>
      <c r="L49" s="14">
        <v>31.619783118159294</v>
      </c>
      <c r="M49" s="14">
        <v>-2.6161401051065739E-2</v>
      </c>
      <c r="N49" s="14">
        <v>3.2492799999791974E-3</v>
      </c>
      <c r="P49">
        <v>65</v>
      </c>
    </row>
    <row r="50" spans="1:21" x14ac:dyDescent="0.2">
      <c r="A50" t="s">
        <v>306</v>
      </c>
      <c r="B50" s="14">
        <v>0.60465328690535991</v>
      </c>
      <c r="C50" s="14">
        <v>1.202501504674347</v>
      </c>
      <c r="D50" s="14">
        <v>5.2939791068471992E-2</v>
      </c>
      <c r="E50" s="14">
        <v>37.593135347644797</v>
      </c>
      <c r="F50" s="14">
        <v>0.13260385993377596</v>
      </c>
      <c r="G50" s="14">
        <v>2.2582948190536797E-2</v>
      </c>
      <c r="I50" s="14">
        <v>0.1444586728443599</v>
      </c>
      <c r="J50" s="14">
        <v>0.13499934283383674</v>
      </c>
      <c r="K50" s="14">
        <v>-1.7941624291528006E-2</v>
      </c>
      <c r="L50" s="14">
        <v>37.582777786620888</v>
      </c>
      <c r="M50" s="14">
        <v>-4.3043569444001756E-2</v>
      </c>
      <c r="N50" s="14">
        <v>-1.1055433374295204E-2</v>
      </c>
      <c r="P50">
        <v>66</v>
      </c>
    </row>
    <row r="51" spans="1:21" x14ac:dyDescent="0.2">
      <c r="A51" t="s">
        <v>318</v>
      </c>
      <c r="B51" s="14">
        <v>0.58894899050987992</v>
      </c>
      <c r="C51" s="14">
        <v>1.3412947698935906</v>
      </c>
      <c r="D51" s="14">
        <v>6.6496650376463989E-2</v>
      </c>
      <c r="E51" s="14">
        <v>27.2802144639024</v>
      </c>
      <c r="F51" s="14">
        <v>0.14208742377799199</v>
      </c>
      <c r="G51" s="14">
        <v>2.6608646530619996E-2</v>
      </c>
      <c r="I51" s="14">
        <v>0.12875437644887994</v>
      </c>
      <c r="J51" s="14">
        <v>0.15835568546239762</v>
      </c>
      <c r="K51" s="14">
        <v>-4.3847649835360106E-3</v>
      </c>
      <c r="L51" s="14">
        <v>27.269856902878487</v>
      </c>
      <c r="M51" s="14">
        <v>-3.3560005599785732E-2</v>
      </c>
      <c r="N51" s="14">
        <v>-7.0297350342120044E-3</v>
      </c>
      <c r="P51">
        <v>78</v>
      </c>
    </row>
    <row r="52" spans="1:21" x14ac:dyDescent="0.2">
      <c r="A52" t="s">
        <v>319</v>
      </c>
      <c r="B52" s="14">
        <v>0.62246970942155988</v>
      </c>
      <c r="C52" s="14">
        <v>1.2863801078533932</v>
      </c>
      <c r="D52" s="14">
        <v>5.6259440655263997E-2</v>
      </c>
      <c r="E52" s="14">
        <v>21.238359106456798</v>
      </c>
      <c r="F52" s="14">
        <v>0.13002023805724797</v>
      </c>
      <c r="G52" s="14">
        <v>2.0107746674294401E-2</v>
      </c>
      <c r="I52" s="14">
        <v>0.16227509536055992</v>
      </c>
      <c r="J52" s="14">
        <v>0.10268972455707095</v>
      </c>
      <c r="K52" s="14">
        <v>-1.4621974704736003E-2</v>
      </c>
      <c r="L52" s="14">
        <v>21.228001545432889</v>
      </c>
      <c r="M52" s="14">
        <v>-4.562719132052976E-2</v>
      </c>
      <c r="N52" s="14">
        <v>-1.3530634890537602E-2</v>
      </c>
      <c r="P52">
        <v>79</v>
      </c>
    </row>
    <row r="53" spans="1:21" x14ac:dyDescent="0.2">
      <c r="A53" t="s">
        <v>320</v>
      </c>
      <c r="B53" s="14">
        <v>0.77579937147636002</v>
      </c>
      <c r="C53" s="14">
        <v>1.2380057935532776</v>
      </c>
      <c r="D53" s="14">
        <v>4.9301446299335985E-2</v>
      </c>
      <c r="E53" s="14">
        <v>23.127048116726399</v>
      </c>
      <c r="F53" s="14">
        <v>0.1287744229926</v>
      </c>
      <c r="G53" s="14">
        <v>2.4214631740437597E-2</v>
      </c>
      <c r="I53" s="14">
        <v>0.31560475741535998</v>
      </c>
      <c r="J53" s="14">
        <v>5.3564111391825889E-2</v>
      </c>
      <c r="K53" s="14">
        <v>-2.1579969060664016E-2</v>
      </c>
      <c r="L53" s="14">
        <v>23.116690555702487</v>
      </c>
      <c r="M53" s="14">
        <v>-4.6873006385177739E-2</v>
      </c>
      <c r="N53" s="14">
        <v>-9.4237498243944055E-3</v>
      </c>
      <c r="P53">
        <v>80</v>
      </c>
    </row>
    <row r="54" spans="1:21" x14ac:dyDescent="0.2">
      <c r="A54" t="s">
        <v>321</v>
      </c>
      <c r="B54" s="14">
        <v>2.8225995998507996</v>
      </c>
      <c r="C54" s="14">
        <v>1.3373016146847854</v>
      </c>
      <c r="D54" s="14">
        <v>5.2718505601607991E-2</v>
      </c>
      <c r="E54" s="14">
        <v>23.906593374602402</v>
      </c>
      <c r="F54" s="14">
        <v>0.12658232696709598</v>
      </c>
      <c r="G54" s="14">
        <v>2.1857308503465598E-2</v>
      </c>
      <c r="I54" s="14">
        <v>2.3624049857897993</v>
      </c>
      <c r="J54" s="14">
        <v>0.15210863365820443</v>
      </c>
      <c r="K54" s="14">
        <v>-1.816290975839201E-2</v>
      </c>
      <c r="L54" s="14">
        <v>23.896235813578489</v>
      </c>
      <c r="M54" s="14">
        <v>-4.9065102410681745E-2</v>
      </c>
      <c r="N54" s="14">
        <v>-1.1781073061366403E-2</v>
      </c>
      <c r="P54">
        <v>81</v>
      </c>
    </row>
    <row r="55" spans="1:21" x14ac:dyDescent="0.2">
      <c r="K55" s="38"/>
      <c r="L55" s="38"/>
      <c r="M55" s="38"/>
      <c r="N55" s="38"/>
      <c r="O55" s="38"/>
      <c r="P55" s="38"/>
      <c r="Q55" s="38"/>
      <c r="R55" s="38"/>
      <c r="S55" s="38"/>
      <c r="T55" s="38"/>
      <c r="U55" s="38"/>
    </row>
    <row r="56" spans="1:21" s="38" customFormat="1" x14ac:dyDescent="0.2">
      <c r="A56" s="38" t="s">
        <v>491</v>
      </c>
      <c r="B56" s="100">
        <f t="shared" ref="B56:G56" si="4">AVERAGE(B39:B54)</f>
        <v>1.1149786796355898</v>
      </c>
      <c r="C56" s="100">
        <f t="shared" si="4"/>
        <v>1.2916496523021035</v>
      </c>
      <c r="D56" s="100">
        <f t="shared" si="4"/>
        <v>5.9205854808638991E-2</v>
      </c>
      <c r="E56" s="100">
        <f t="shared" si="4"/>
        <v>27.147593194202251</v>
      </c>
      <c r="F56" s="100">
        <f t="shared" si="4"/>
        <v>0.13774887702229499</v>
      </c>
      <c r="G56" s="100">
        <f t="shared" si="4"/>
        <v>2.7469198562656946E-2</v>
      </c>
      <c r="H56" s="100"/>
      <c r="I56" s="100">
        <f t="shared" ref="I56:N56" si="5">AVERAGE(I39:I54)</f>
        <v>0.6547840655745899</v>
      </c>
      <c r="J56" s="100">
        <f t="shared" si="5"/>
        <v>0.12308386790097398</v>
      </c>
      <c r="K56" s="100">
        <f t="shared" si="5"/>
        <v>-1.1675560551361012E-2</v>
      </c>
      <c r="L56" s="100">
        <f t="shared" si="5"/>
        <v>27.137235633178335</v>
      </c>
      <c r="M56" s="100">
        <f t="shared" si="5"/>
        <v>-3.7898552355482742E-2</v>
      </c>
      <c r="N56" s="100">
        <f t="shared" si="5"/>
        <v>-6.1691830021750544E-3</v>
      </c>
    </row>
    <row r="57" spans="1:21" s="38" customFormat="1" x14ac:dyDescent="0.2">
      <c r="A57" s="38" t="s">
        <v>492</v>
      </c>
      <c r="B57" s="100">
        <f t="shared" ref="B57:G57" si="6">STDEV(B39:B54)</f>
        <v>0.65668474859147885</v>
      </c>
      <c r="C57" s="100">
        <f t="shared" si="6"/>
        <v>5.718093301697362E-2</v>
      </c>
      <c r="D57" s="100">
        <f t="shared" si="6"/>
        <v>7.4144583913701885E-3</v>
      </c>
      <c r="E57" s="100">
        <f t="shared" si="6"/>
        <v>5.4233564065245119</v>
      </c>
      <c r="F57" s="100">
        <f t="shared" si="6"/>
        <v>7.3035786674453774E-3</v>
      </c>
      <c r="G57" s="100">
        <f t="shared" si="6"/>
        <v>7.5024537769891944E-3</v>
      </c>
      <c r="H57" s="100"/>
      <c r="I57" s="100">
        <f t="shared" ref="I57:N57" si="7">STDEV(I39:I54)</f>
        <v>0.65668474859147885</v>
      </c>
      <c r="J57" s="100">
        <f t="shared" si="7"/>
        <v>6.584956337160025E-2</v>
      </c>
      <c r="K57" s="100">
        <f t="shared" si="7"/>
        <v>7.4144583913701876E-3</v>
      </c>
      <c r="L57" s="100">
        <f t="shared" si="7"/>
        <v>5.4233564065245234</v>
      </c>
      <c r="M57" s="100">
        <f t="shared" si="7"/>
        <v>7.3035786674453991E-3</v>
      </c>
      <c r="N57" s="100">
        <f t="shared" si="7"/>
        <v>7.5024537769891901E-3</v>
      </c>
      <c r="O57"/>
      <c r="P57"/>
      <c r="Q57"/>
      <c r="R57"/>
      <c r="S57"/>
      <c r="T57"/>
      <c r="U57"/>
    </row>
  </sheetData>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T35"/>
  <sheetViews>
    <sheetView workbookViewId="0">
      <selection activeCell="V26" sqref="V26"/>
    </sheetView>
  </sheetViews>
  <sheetFormatPr baseColWidth="10" defaultRowHeight="16" x14ac:dyDescent="0.2"/>
  <cols>
    <col min="1" max="1" width="19.83203125" customWidth="1"/>
    <col min="2" max="7" width="10.83203125" style="14"/>
    <col min="8" max="8" width="17" style="14" customWidth="1"/>
    <col min="9" max="9" width="17.5" style="14" customWidth="1"/>
  </cols>
  <sheetData>
    <row r="1" spans="1:20" x14ac:dyDescent="0.2">
      <c r="A1" s="200" t="s">
        <v>716</v>
      </c>
      <c r="T1" s="201"/>
    </row>
    <row r="2" spans="1:20" x14ac:dyDescent="0.2">
      <c r="B2" s="14" t="s">
        <v>539</v>
      </c>
      <c r="I2" s="14" t="s">
        <v>540</v>
      </c>
    </row>
    <row r="3" spans="1:20" s="11" customFormat="1" x14ac:dyDescent="0.2">
      <c r="A3" s="7" t="s">
        <v>99</v>
      </c>
      <c r="B3" s="95" t="s">
        <v>532</v>
      </c>
      <c r="C3" s="70" t="s">
        <v>56</v>
      </c>
      <c r="D3" s="70" t="s">
        <v>534</v>
      </c>
      <c r="E3" s="70" t="s">
        <v>535</v>
      </c>
      <c r="F3" s="70" t="s">
        <v>536</v>
      </c>
      <c r="G3" s="70" t="s">
        <v>538</v>
      </c>
      <c r="I3" s="95" t="s">
        <v>532</v>
      </c>
      <c r="J3" s="70" t="s">
        <v>56</v>
      </c>
      <c r="K3" s="70" t="s">
        <v>534</v>
      </c>
      <c r="L3" s="70" t="s">
        <v>535</v>
      </c>
      <c r="M3" s="70" t="s">
        <v>536</v>
      </c>
      <c r="N3" s="70" t="s">
        <v>538</v>
      </c>
      <c r="P3" s="78" t="s">
        <v>102</v>
      </c>
      <c r="Q3" s="78" t="s">
        <v>281</v>
      </c>
      <c r="T3" s="202"/>
    </row>
    <row r="4" spans="1:20" x14ac:dyDescent="0.2">
      <c r="A4" t="s">
        <v>480</v>
      </c>
      <c r="B4"/>
      <c r="C4"/>
      <c r="D4"/>
      <c r="E4"/>
      <c r="F4"/>
      <c r="G4"/>
      <c r="I4"/>
    </row>
    <row r="5" spans="1:20" x14ac:dyDescent="0.2">
      <c r="A5" t="s">
        <v>349</v>
      </c>
      <c r="B5" s="14">
        <v>1.3082395649484</v>
      </c>
      <c r="C5" s="14">
        <v>2.3155017794789443</v>
      </c>
      <c r="D5" s="14">
        <v>0.210507890414976</v>
      </c>
      <c r="E5" s="14">
        <v>131.28636552936803</v>
      </c>
      <c r="F5" s="14">
        <v>0.17923723417297599</v>
      </c>
      <c r="G5" s="14">
        <v>3.0408649508865598E-2</v>
      </c>
      <c r="I5" s="14">
        <v>0.84804495088740006</v>
      </c>
      <c r="J5" s="14">
        <v>1.0749369113220484</v>
      </c>
      <c r="K5" s="14">
        <v>0.139626475054976</v>
      </c>
      <c r="L5" s="14">
        <v>131.27600796834412</v>
      </c>
      <c r="M5" s="14">
        <v>3.5898047951982612E-3</v>
      </c>
      <c r="N5" s="14">
        <v>-3.2297320559664029E-3</v>
      </c>
      <c r="P5">
        <v>108</v>
      </c>
    </row>
    <row r="6" spans="1:20" x14ac:dyDescent="0.2">
      <c r="A6" t="s">
        <v>350</v>
      </c>
      <c r="B6" s="14">
        <v>1.3188007447272001</v>
      </c>
      <c r="C6" s="14">
        <v>2.1518092146006884</v>
      </c>
      <c r="D6" s="14">
        <v>0.13481207486913602</v>
      </c>
      <c r="E6" s="14">
        <v>179.52045671196001</v>
      </c>
      <c r="F6" s="14">
        <v>0.182286456751168</v>
      </c>
      <c r="G6" s="14">
        <v>4.7941275787776003E-2</v>
      </c>
      <c r="I6" s="14">
        <v>0.85860613066620017</v>
      </c>
      <c r="J6" s="14">
        <v>0.90347568402429823</v>
      </c>
      <c r="K6" s="14">
        <v>6.3930659509135998E-2</v>
      </c>
      <c r="L6" s="14">
        <v>179.5100991509361</v>
      </c>
      <c r="M6" s="14">
        <v>6.6390273733902645E-3</v>
      </c>
      <c r="N6" s="14">
        <v>1.4302894222944002E-2</v>
      </c>
      <c r="P6">
        <v>109</v>
      </c>
    </row>
    <row r="7" spans="1:20" x14ac:dyDescent="0.2">
      <c r="A7" t="s">
        <v>351</v>
      </c>
      <c r="B7" s="14">
        <v>1.3161579183395999</v>
      </c>
      <c r="C7" s="14">
        <v>1.8810359262250029</v>
      </c>
      <c r="D7" s="14">
        <v>6.5680723136447988E-2</v>
      </c>
      <c r="E7" s="14">
        <v>181.38105953144802</v>
      </c>
      <c r="F7" s="14">
        <v>0.18774859561584001</v>
      </c>
      <c r="G7" s="14">
        <v>3.1430666257401603E-2</v>
      </c>
      <c r="I7" s="14">
        <v>0.8559633042785999</v>
      </c>
      <c r="J7" s="14">
        <v>0.62493373322911872</v>
      </c>
      <c r="K7" s="14">
        <v>-5.2006922235520074E-3</v>
      </c>
      <c r="L7" s="14">
        <v>181.37070197042408</v>
      </c>
      <c r="M7" s="14">
        <v>1.2101166238062275E-2</v>
      </c>
      <c r="N7" s="14">
        <v>-2.2077153074303978E-3</v>
      </c>
      <c r="P7">
        <v>110</v>
      </c>
    </row>
    <row r="8" spans="1:20" x14ac:dyDescent="0.2">
      <c r="A8" t="s">
        <v>352</v>
      </c>
      <c r="B8" s="14">
        <v>1.2185353543440001</v>
      </c>
      <c r="C8" s="14">
        <v>2.0431682708438013</v>
      </c>
      <c r="D8" s="14">
        <v>7.0494813620279997E-2</v>
      </c>
      <c r="E8" s="14">
        <v>214.01273385464</v>
      </c>
      <c r="F8" s="14">
        <v>0.20973901984509599</v>
      </c>
      <c r="G8" s="14">
        <v>3.4296873072840003E-2</v>
      </c>
      <c r="I8" s="14">
        <v>0.75834074028300003</v>
      </c>
      <c r="J8" s="14">
        <v>0.7792974154284229</v>
      </c>
      <c r="K8" s="14">
        <v>-3.8660173971999737E-4</v>
      </c>
      <c r="L8" s="14">
        <v>214.00237629361609</v>
      </c>
      <c r="M8" s="14">
        <v>3.4091590467318258E-2</v>
      </c>
      <c r="N8" s="14">
        <v>6.5849150800800294E-4</v>
      </c>
      <c r="P8">
        <v>111</v>
      </c>
    </row>
    <row r="9" spans="1:20" x14ac:dyDescent="0.2">
      <c r="A9" t="s">
        <v>353</v>
      </c>
      <c r="B9" s="14">
        <v>1.0201613629283999</v>
      </c>
      <c r="C9" s="14">
        <v>2.0037471408293848</v>
      </c>
      <c r="D9" s="14">
        <v>6.5076048713592002E-2</v>
      </c>
      <c r="E9" s="14">
        <v>167.61687284456801</v>
      </c>
      <c r="F9" s="14">
        <v>0.20775170987031999</v>
      </c>
      <c r="G9" s="14">
        <v>2.7269640550656001E-2</v>
      </c>
      <c r="I9" s="14">
        <v>0.55996674886739994</v>
      </c>
      <c r="J9" s="14">
        <v>0.73210762299451237</v>
      </c>
      <c r="K9" s="14">
        <v>-5.8053666464080037E-3</v>
      </c>
      <c r="L9" s="14">
        <v>167.6065152835441</v>
      </c>
      <c r="M9" s="14">
        <v>3.210428049254227E-2</v>
      </c>
      <c r="N9" s="14">
        <v>-6.3687410141759987E-3</v>
      </c>
      <c r="P9">
        <v>112</v>
      </c>
    </row>
    <row r="10" spans="1:20" x14ac:dyDescent="0.2">
      <c r="A10" t="s">
        <v>355</v>
      </c>
      <c r="B10" s="14">
        <v>1.5816657754632</v>
      </c>
      <c r="C10" s="14">
        <v>2.3425717097825074</v>
      </c>
      <c r="D10" s="14">
        <v>0.12759156561916801</v>
      </c>
      <c r="E10" s="14">
        <v>137.38508230882402</v>
      </c>
      <c r="F10" s="14">
        <v>0.18006665024672799</v>
      </c>
      <c r="G10" s="14">
        <v>3.2076489644085597E-2</v>
      </c>
      <c r="I10" s="14">
        <v>1.1214711614021999</v>
      </c>
      <c r="J10" s="14">
        <v>1.0553948671086466</v>
      </c>
      <c r="K10" s="14">
        <v>5.6710150259168E-2</v>
      </c>
      <c r="L10" s="14">
        <v>137.37472474780012</v>
      </c>
      <c r="M10" s="14">
        <v>4.41922086895027E-3</v>
      </c>
      <c r="N10" s="14">
        <v>-1.5618919207464048E-3</v>
      </c>
      <c r="P10">
        <v>114</v>
      </c>
    </row>
    <row r="11" spans="1:20" x14ac:dyDescent="0.2">
      <c r="A11" t="s">
        <v>358</v>
      </c>
      <c r="B11" s="14">
        <v>1.532383645086</v>
      </c>
      <c r="C11" s="14">
        <v>2.4371206222977646</v>
      </c>
      <c r="D11" s="14">
        <v>7.6787136354599994E-2</v>
      </c>
      <c r="E11" s="14">
        <v>201.312416619104</v>
      </c>
      <c r="F11" s="14">
        <v>0.22314045632306403</v>
      </c>
      <c r="G11" s="14">
        <v>2.77169091800832E-2</v>
      </c>
      <c r="I11" s="14">
        <v>1.072189031025</v>
      </c>
      <c r="J11" s="14">
        <v>1.1266377923654216</v>
      </c>
      <c r="K11" s="14">
        <v>5.9057209945999958E-3</v>
      </c>
      <c r="L11" s="14">
        <v>201.30205905808009</v>
      </c>
      <c r="M11" s="14">
        <v>4.7493026945286294E-2</v>
      </c>
      <c r="N11" s="14">
        <v>-5.9214723847488028E-3</v>
      </c>
      <c r="P11">
        <v>117</v>
      </c>
    </row>
    <row r="12" spans="1:20" x14ac:dyDescent="0.2">
      <c r="A12" t="s">
        <v>359</v>
      </c>
      <c r="B12" s="14">
        <v>1.190588224728</v>
      </c>
      <c r="C12" s="14">
        <v>2.3578910272533333</v>
      </c>
      <c r="D12" s="14">
        <v>6.9515005500359994E-2</v>
      </c>
      <c r="E12" s="14">
        <v>189.55909679851203</v>
      </c>
      <c r="F12" s="14">
        <v>0.20631657915349599</v>
      </c>
      <c r="G12" s="14">
        <v>2.79753046205472E-2</v>
      </c>
      <c r="I12" s="14">
        <v>0.73039361066699993</v>
      </c>
      <c r="J12" s="14">
        <v>1.0396395349014966</v>
      </c>
      <c r="K12" s="14">
        <v>-1.3664098596400088E-3</v>
      </c>
      <c r="L12" s="14">
        <v>189.54873923748812</v>
      </c>
      <c r="M12" s="14">
        <v>3.0669149775718278E-2</v>
      </c>
      <c r="N12" s="14">
        <v>-5.6630769442848018E-3</v>
      </c>
      <c r="P12">
        <v>118</v>
      </c>
    </row>
    <row r="13" spans="1:20" x14ac:dyDescent="0.2">
      <c r="A13" t="s">
        <v>360</v>
      </c>
      <c r="B13" s="14">
        <v>1.6395041828424002</v>
      </c>
      <c r="C13" s="14">
        <v>2.5914453375010336</v>
      </c>
      <c r="D13" s="14">
        <v>0.119203806695904</v>
      </c>
      <c r="E13" s="14">
        <v>143.70418635692002</v>
      </c>
      <c r="F13" s="14">
        <v>0.19359542446215999</v>
      </c>
      <c r="G13" s="14">
        <v>3.8386592211744001E-2</v>
      </c>
      <c r="I13" s="14">
        <v>1.1793095687814001</v>
      </c>
      <c r="J13" s="14">
        <v>1.2654251827297023</v>
      </c>
      <c r="K13" s="14">
        <v>4.8322391335903991E-2</v>
      </c>
      <c r="L13" s="14">
        <v>143.69382879589611</v>
      </c>
      <c r="M13" s="14">
        <v>1.7947995084382263E-2</v>
      </c>
      <c r="N13" s="14">
        <v>4.7482106469120006E-3</v>
      </c>
      <c r="P13">
        <v>119</v>
      </c>
    </row>
    <row r="14" spans="1:20" x14ac:dyDescent="0.2">
      <c r="A14" t="s">
        <v>368</v>
      </c>
      <c r="B14" s="14">
        <v>1.4924982307536001</v>
      </c>
      <c r="C14" s="14">
        <v>2.1005591343346506</v>
      </c>
      <c r="D14" s="14">
        <v>0.129312870472296</v>
      </c>
      <c r="E14" s="14">
        <v>218.07453799969605</v>
      </c>
      <c r="F14" s="14">
        <v>0.231018953034688</v>
      </c>
      <c r="G14" s="14">
        <v>7.7940920339856001E-2</v>
      </c>
      <c r="I14" s="14">
        <v>1.0323036166925998</v>
      </c>
      <c r="J14" s="14">
        <v>0.81755795369263085</v>
      </c>
      <c r="K14" s="14">
        <v>5.8431455112296013E-2</v>
      </c>
      <c r="L14" s="14">
        <v>218.06418043867211</v>
      </c>
      <c r="M14" s="14">
        <v>5.5371523656910282E-2</v>
      </c>
      <c r="N14" s="14">
        <v>4.4302538775023999E-2</v>
      </c>
      <c r="P14">
        <v>127</v>
      </c>
    </row>
    <row r="15" spans="1:20" x14ac:dyDescent="0.2">
      <c r="A15" t="s">
        <v>369</v>
      </c>
      <c r="B15" s="14">
        <v>2.9017322416403997</v>
      </c>
      <c r="C15" s="14">
        <v>3.6659518394782231</v>
      </c>
      <c r="D15" s="14">
        <v>7.8752265581304007E-2</v>
      </c>
      <c r="E15" s="14">
        <v>118.60307821913601</v>
      </c>
      <c r="F15" s="14">
        <v>0.20432773959628797</v>
      </c>
      <c r="G15" s="14">
        <v>1.7124282180028799E-2</v>
      </c>
      <c r="I15" s="14">
        <v>2.4415376275793994</v>
      </c>
      <c r="J15" s="14">
        <v>2.3962156511137627</v>
      </c>
      <c r="K15" s="14">
        <v>7.8708502213040033E-3</v>
      </c>
      <c r="L15" s="14">
        <v>118.5927206581121</v>
      </c>
      <c r="M15" s="14">
        <v>2.8680310218510242E-2</v>
      </c>
      <c r="N15" s="14">
        <v>-1.6514099384803204E-2</v>
      </c>
      <c r="P15">
        <v>128</v>
      </c>
    </row>
    <row r="16" spans="1:20" x14ac:dyDescent="0.2">
      <c r="A16" t="s">
        <v>370</v>
      </c>
      <c r="B16" s="14">
        <v>0.66710102166539997</v>
      </c>
      <c r="C16" s="14">
        <v>1.9479447861103685</v>
      </c>
      <c r="D16" s="14">
        <v>7.1752776986519995E-2</v>
      </c>
      <c r="E16" s="14">
        <v>170.07218736928002</v>
      </c>
      <c r="F16" s="14">
        <v>0.19953058669392798</v>
      </c>
      <c r="G16" s="14">
        <v>1.1040126929748E-2</v>
      </c>
      <c r="I16" s="14">
        <v>0.20690640760440002</v>
      </c>
      <c r="J16" s="14">
        <v>0.69147359002346609</v>
      </c>
      <c r="K16" s="14">
        <v>8.7136162651998918E-4</v>
      </c>
      <c r="L16" s="14">
        <v>170.06182980825608</v>
      </c>
      <c r="M16" s="14">
        <v>2.3883157316150261E-2</v>
      </c>
      <c r="N16" s="14">
        <v>-2.2598254635084001E-2</v>
      </c>
      <c r="P16">
        <v>129</v>
      </c>
    </row>
    <row r="17" spans="1:17" x14ac:dyDescent="0.2">
      <c r="A17" t="s">
        <v>371</v>
      </c>
      <c r="B17" s="14">
        <v>0.7394658609819601</v>
      </c>
      <c r="C17" s="14">
        <v>1.9997084116779851</v>
      </c>
      <c r="D17" s="14">
        <v>9.9593110059407991E-2</v>
      </c>
      <c r="E17" s="14">
        <v>115.93405482786403</v>
      </c>
      <c r="F17" s="14">
        <v>0.186116913556504</v>
      </c>
      <c r="G17" s="14">
        <v>1.4457819666074402E-2</v>
      </c>
      <c r="I17" s="14">
        <v>0.27927124692096006</v>
      </c>
      <c r="J17" s="14">
        <v>0.75650220786864153</v>
      </c>
      <c r="K17" s="14">
        <v>2.8711694699407993E-2</v>
      </c>
      <c r="L17" s="14">
        <v>115.92369726684012</v>
      </c>
      <c r="M17" s="14">
        <v>1.0469484178726271E-2</v>
      </c>
      <c r="N17" s="14">
        <v>-1.9180561898757598E-2</v>
      </c>
      <c r="P17">
        <v>130</v>
      </c>
    </row>
    <row r="18" spans="1:17" x14ac:dyDescent="0.2">
      <c r="A18" t="s">
        <v>372</v>
      </c>
      <c r="B18" s="14">
        <v>0.68952150514212007</v>
      </c>
      <c r="C18" s="14">
        <v>2.1382677213306667</v>
      </c>
      <c r="D18" s="14">
        <v>8.5523967582480001E-2</v>
      </c>
      <c r="E18" s="14">
        <v>111.25316280999202</v>
      </c>
      <c r="F18" s="14">
        <v>0.18886021964829602</v>
      </c>
      <c r="G18" s="14">
        <v>1.7479559389219197E-2</v>
      </c>
      <c r="I18" s="14">
        <v>0.22932689108112006</v>
      </c>
      <c r="J18" s="14">
        <v>0.90832650979888185</v>
      </c>
      <c r="K18" s="14">
        <v>1.4642552222480001E-2</v>
      </c>
      <c r="L18" s="14">
        <v>111.24280524896811</v>
      </c>
      <c r="M18" s="14">
        <v>1.3212790270518287E-2</v>
      </c>
      <c r="N18" s="14">
        <v>-1.6158822175612802E-2</v>
      </c>
      <c r="P18">
        <v>131</v>
      </c>
    </row>
    <row r="19" spans="1:17" x14ac:dyDescent="0.2">
      <c r="A19" t="s">
        <v>373</v>
      </c>
      <c r="B19" s="14">
        <v>1.2553729114248002</v>
      </c>
      <c r="C19" s="14">
        <v>2.2217144807584019</v>
      </c>
      <c r="D19" s="14">
        <v>0.14064055493594402</v>
      </c>
      <c r="E19" s="14">
        <v>144.41677185885601</v>
      </c>
      <c r="F19" s="14">
        <v>0.225696388566936</v>
      </c>
      <c r="G19" s="14">
        <v>6.8458931133264012E-2</v>
      </c>
      <c r="I19" s="14">
        <v>0.79517829736380019</v>
      </c>
      <c r="J19" s="14">
        <v>1.0050382615041757</v>
      </c>
      <c r="K19" s="14">
        <v>6.9759139575944012E-2</v>
      </c>
      <c r="L19" s="14">
        <v>144.4064142978321</v>
      </c>
      <c r="M19" s="14">
        <v>5.0048959189158269E-2</v>
      </c>
      <c r="N19" s="14">
        <v>3.4820549568432002E-2</v>
      </c>
      <c r="P19">
        <v>132</v>
      </c>
    </row>
    <row r="20" spans="1:17" x14ac:dyDescent="0.2">
      <c r="A20" t="s">
        <v>374</v>
      </c>
      <c r="B20" s="14">
        <v>1.443327483864</v>
      </c>
      <c r="C20" s="14">
        <v>2.1449677466847397</v>
      </c>
      <c r="D20" s="14">
        <v>0.124374737784024</v>
      </c>
      <c r="E20" s="14">
        <v>131.45699870251204</v>
      </c>
      <c r="F20" s="14">
        <v>0.22761219056301601</v>
      </c>
      <c r="G20" s="14">
        <v>4.7964405814415995E-2</v>
      </c>
      <c r="I20" s="14">
        <v>0.98313286980300019</v>
      </c>
      <c r="J20" s="14">
        <v>0.94155651970807241</v>
      </c>
      <c r="K20" s="14">
        <v>5.3493322424023992E-2</v>
      </c>
      <c r="L20" s="14">
        <v>131.44664114148813</v>
      </c>
      <c r="M20" s="14">
        <v>5.1964761185238288E-2</v>
      </c>
      <c r="N20" s="14">
        <v>1.4326024249583996E-2</v>
      </c>
      <c r="P20">
        <v>133</v>
      </c>
    </row>
    <row r="21" spans="1:17" x14ac:dyDescent="0.2">
      <c r="A21" t="s">
        <v>375</v>
      </c>
      <c r="B21" s="14">
        <v>1.5580828534068001</v>
      </c>
      <c r="C21" s="14">
        <v>2.2092240145250859</v>
      </c>
      <c r="D21" s="14">
        <v>0.10560201515085599</v>
      </c>
      <c r="E21" s="14">
        <v>129.54196690607202</v>
      </c>
      <c r="F21" s="14">
        <v>0.22414386239845599</v>
      </c>
      <c r="G21" s="14">
        <v>3.9771089520623998E-2</v>
      </c>
      <c r="I21" s="14">
        <v>1.0978882393458003</v>
      </c>
      <c r="J21" s="14">
        <v>1.0190777798259774</v>
      </c>
      <c r="K21" s="14">
        <v>3.4720599790855983E-2</v>
      </c>
      <c r="L21" s="14">
        <v>129.53160934504811</v>
      </c>
      <c r="M21" s="14">
        <v>4.8496433020678277E-2</v>
      </c>
      <c r="N21" s="14">
        <v>6.1327079557919988E-3</v>
      </c>
      <c r="P21">
        <v>134</v>
      </c>
    </row>
    <row r="22" spans="1:17" x14ac:dyDescent="0.2">
      <c r="A22" t="s">
        <v>376</v>
      </c>
      <c r="B22" s="14">
        <v>1.5141775077491999</v>
      </c>
      <c r="C22" s="14">
        <v>2.261318398083549</v>
      </c>
      <c r="D22" s="14">
        <v>9.6855410900808001E-2</v>
      </c>
      <c r="E22" s="14">
        <v>102.36721492244801</v>
      </c>
      <c r="F22" s="14">
        <v>0.22467577468918401</v>
      </c>
      <c r="G22" s="14">
        <v>3.1678355799820805E-2</v>
      </c>
      <c r="I22" s="14">
        <v>1.0539828936882001</v>
      </c>
      <c r="J22" s="14">
        <v>1.0844371556619996</v>
      </c>
      <c r="K22" s="14">
        <v>2.5973995540807995E-2</v>
      </c>
      <c r="L22" s="14">
        <v>102.3568573614241</v>
      </c>
      <c r="M22" s="14">
        <v>4.9028345311406291E-2</v>
      </c>
      <c r="N22" s="14">
        <v>-1.9600257650111974E-3</v>
      </c>
      <c r="P22">
        <v>135</v>
      </c>
    </row>
    <row r="23" spans="1:17" x14ac:dyDescent="0.2">
      <c r="A23" t="s">
        <v>377</v>
      </c>
      <c r="B23" s="14">
        <v>0.85572085729872005</v>
      </c>
      <c r="C23" s="14">
        <v>2.0243150653655002</v>
      </c>
      <c r="D23" s="14">
        <v>9.0404213908680003E-2</v>
      </c>
      <c r="E23" s="14">
        <v>98.01757164774402</v>
      </c>
      <c r="F23" s="14">
        <v>0.21082196420695198</v>
      </c>
      <c r="G23" s="14">
        <v>1.8303384852345603E-2</v>
      </c>
      <c r="I23" s="14">
        <v>0.39552624323772007</v>
      </c>
      <c r="J23" s="14">
        <v>0.86069881522150915</v>
      </c>
      <c r="K23" s="14">
        <v>1.9522798548680002E-2</v>
      </c>
      <c r="L23" s="14">
        <v>98.007214086720111</v>
      </c>
      <c r="M23" s="14">
        <v>3.5174534829174264E-2</v>
      </c>
      <c r="N23" s="14">
        <v>-1.53349967124864E-2</v>
      </c>
      <c r="P23">
        <v>136</v>
      </c>
    </row>
    <row r="25" spans="1:17" s="38" customFormat="1" x14ac:dyDescent="0.2">
      <c r="A25" s="38" t="s">
        <v>491</v>
      </c>
      <c r="B25" s="100">
        <f>AVERAGE(B5:B23)</f>
        <v>1.3285809077544315</v>
      </c>
      <c r="C25" s="100">
        <f t="shared" ref="C25:G25" si="0">AVERAGE(C5:C23)</f>
        <v>2.2546454014295594</v>
      </c>
      <c r="D25" s="100">
        <f t="shared" si="0"/>
        <v>0.10328847306772547</v>
      </c>
      <c r="E25" s="100">
        <f t="shared" si="0"/>
        <v>151.86925346415495</v>
      </c>
      <c r="F25" s="100">
        <f t="shared" si="0"/>
        <v>0.20487824838921556</v>
      </c>
      <c r="G25" s="100">
        <f t="shared" si="0"/>
        <v>3.3774804024178741E-2</v>
      </c>
      <c r="I25" s="100">
        <f t="shared" ref="I25" si="1">AVERAGE(I5:I23)</f>
        <v>0.86838629369343157</v>
      </c>
      <c r="J25" s="100">
        <f>AVERAGE(J5:J23)</f>
        <v>1.0043543783433042</v>
      </c>
      <c r="K25" s="100">
        <f t="shared" ref="K25:N25" si="2">AVERAGE(K5:K23)</f>
        <v>3.2407057707725472E-2</v>
      </c>
      <c r="L25" s="100">
        <f t="shared" si="2"/>
        <v>151.85889590313104</v>
      </c>
      <c r="M25" s="100">
        <f t="shared" si="2"/>
        <v>2.9230819011437859E-2</v>
      </c>
      <c r="N25" s="100">
        <f t="shared" si="2"/>
        <v>1.3642245934673616E-4</v>
      </c>
    </row>
    <row r="26" spans="1:17" s="38" customFormat="1" x14ac:dyDescent="0.2">
      <c r="A26" s="38" t="s">
        <v>492</v>
      </c>
      <c r="B26" s="100">
        <f>STDEV(B5:B23)</f>
        <v>0.49177243627590878</v>
      </c>
      <c r="C26" s="100">
        <f t="shared" ref="C26:G26" si="3">STDEV(C5:C23)</f>
        <v>0.38608153290815783</v>
      </c>
      <c r="D26" s="100">
        <f t="shared" si="3"/>
        <v>3.6348759015674852E-2</v>
      </c>
      <c r="E26" s="100">
        <f t="shared" si="3"/>
        <v>37.56024341647408</v>
      </c>
      <c r="F26" s="100">
        <f t="shared" si="3"/>
        <v>1.7702976500866868E-2</v>
      </c>
      <c r="G26" s="100">
        <f t="shared" si="3"/>
        <v>1.7355867891798483E-2</v>
      </c>
      <c r="I26" s="100">
        <f t="shared" ref="I26" si="4">STDEV(I5:I23)</f>
        <v>0.49177243627590828</v>
      </c>
      <c r="J26" s="100">
        <f>STDEV(J5:J23)</f>
        <v>0.3758528723020696</v>
      </c>
      <c r="K26" s="100">
        <f t="shared" ref="K26:N26" si="5">STDEV(K5:K23)</f>
        <v>3.6348759015674872E-2</v>
      </c>
      <c r="L26" s="100">
        <f t="shared" si="5"/>
        <v>37.560243416473995</v>
      </c>
      <c r="M26" s="100">
        <f t="shared" si="5"/>
        <v>1.7702976500866857E-2</v>
      </c>
      <c r="N26" s="100">
        <f t="shared" si="5"/>
        <v>1.7355867891798486E-2</v>
      </c>
    </row>
    <row r="28" spans="1:17" x14ac:dyDescent="0.2">
      <c r="A28" t="s">
        <v>560</v>
      </c>
    </row>
    <row r="29" spans="1:17" x14ac:dyDescent="0.2">
      <c r="A29" t="s">
        <v>209</v>
      </c>
      <c r="B29" s="14">
        <v>16.296820575360002</v>
      </c>
      <c r="C29" s="14">
        <v>31.484060044885407</v>
      </c>
      <c r="D29" s="14">
        <v>5.9881761396160007</v>
      </c>
      <c r="E29" s="14">
        <v>154.60659802795999</v>
      </c>
      <c r="F29" s="14">
        <v>59.108833044496009</v>
      </c>
      <c r="G29" s="14" t="s">
        <v>556</v>
      </c>
      <c r="I29" s="14">
        <v>16.105473031156365</v>
      </c>
      <c r="J29" s="14">
        <v>25.794779761628934</v>
      </c>
      <c r="K29" s="14">
        <v>5.9304075053360013</v>
      </c>
      <c r="L29" s="14">
        <v>154.60161643351208</v>
      </c>
      <c r="M29" s="14">
        <v>58.908993067143285</v>
      </c>
      <c r="N29" s="14" t="s">
        <v>556</v>
      </c>
      <c r="P29">
        <v>83</v>
      </c>
      <c r="Q29" t="s">
        <v>564</v>
      </c>
    </row>
    <row r="30" spans="1:17" x14ac:dyDescent="0.2">
      <c r="A30" t="s">
        <v>557</v>
      </c>
      <c r="B30" s="14">
        <v>6.3184870684257151</v>
      </c>
      <c r="C30" s="14">
        <v>31.13938981050531</v>
      </c>
      <c r="D30" s="14">
        <v>11.462304481559999</v>
      </c>
      <c r="E30" s="14" t="s">
        <v>556</v>
      </c>
      <c r="F30" s="14">
        <v>211.64126911985315</v>
      </c>
      <c r="G30" s="14">
        <v>10.013751698561894</v>
      </c>
      <c r="I30" s="14">
        <v>6.3184870684257151</v>
      </c>
      <c r="J30" s="14">
        <v>19.416632054820003</v>
      </c>
      <c r="K30" s="14">
        <v>11.462304481559999</v>
      </c>
      <c r="L30" s="14" t="s">
        <v>556</v>
      </c>
      <c r="M30" s="14">
        <v>211.64126911985315</v>
      </c>
      <c r="N30" s="14">
        <v>10.013751698561894</v>
      </c>
      <c r="P30">
        <v>20</v>
      </c>
      <c r="Q30" t="s">
        <v>561</v>
      </c>
    </row>
    <row r="31" spans="1:17" x14ac:dyDescent="0.2">
      <c r="A31" t="s">
        <v>558</v>
      </c>
      <c r="B31" s="14">
        <v>0.73674802224571401</v>
      </c>
      <c r="C31" s="14">
        <v>21.667011807725309</v>
      </c>
      <c r="D31" s="14">
        <v>12.306429844479998</v>
      </c>
      <c r="E31" s="14" t="s">
        <v>556</v>
      </c>
      <c r="F31" s="14" t="s">
        <v>555</v>
      </c>
      <c r="G31" s="14">
        <v>1.2206128967218941</v>
      </c>
      <c r="I31" s="14">
        <v>0.73674802224571401</v>
      </c>
      <c r="J31" s="14">
        <v>9.9442540520400016</v>
      </c>
      <c r="K31" s="14">
        <v>12.306429844479998</v>
      </c>
      <c r="L31" s="14" t="s">
        <v>556</v>
      </c>
      <c r="M31" s="14" t="s">
        <v>555</v>
      </c>
      <c r="N31" s="14">
        <v>1.2206128967218941</v>
      </c>
      <c r="P31">
        <v>21</v>
      </c>
      <c r="Q31" t="s">
        <v>562</v>
      </c>
    </row>
    <row r="32" spans="1:17" x14ac:dyDescent="0.2">
      <c r="A32" t="s">
        <v>559</v>
      </c>
      <c r="B32" s="14">
        <v>22.242783562685716</v>
      </c>
      <c r="C32" s="14">
        <v>49.08929506224532</v>
      </c>
      <c r="D32" s="14" t="s">
        <v>555</v>
      </c>
      <c r="E32" s="14" t="s">
        <v>556</v>
      </c>
      <c r="F32" s="14">
        <v>19.382186005613143</v>
      </c>
      <c r="G32" s="14">
        <v>4.5274156574818942</v>
      </c>
      <c r="I32" s="14">
        <v>22.242783562685716</v>
      </c>
      <c r="J32" s="14">
        <v>37.366537306560012</v>
      </c>
      <c r="K32" s="14" t="s">
        <v>555</v>
      </c>
      <c r="L32" s="14" t="s">
        <v>556</v>
      </c>
      <c r="M32" s="14">
        <v>19.382186005613143</v>
      </c>
      <c r="N32" s="14">
        <v>4.5274156574818942</v>
      </c>
      <c r="P32">
        <v>22</v>
      </c>
      <c r="Q32" t="s">
        <v>563</v>
      </c>
    </row>
    <row r="34" spans="1:14" x14ac:dyDescent="0.2">
      <c r="A34" s="38" t="s">
        <v>491</v>
      </c>
      <c r="B34" s="14">
        <f>AVERAGE(B29:B32)</f>
        <v>11.398709807179287</v>
      </c>
      <c r="C34" s="14">
        <f t="shared" ref="C34:G34" si="6">AVERAGE(C29:C32)</f>
        <v>33.344939181340337</v>
      </c>
      <c r="D34" s="14">
        <f t="shared" si="6"/>
        <v>9.9189701552186662</v>
      </c>
      <c r="E34" s="14">
        <f t="shared" si="6"/>
        <v>154.60659802795999</v>
      </c>
      <c r="F34" s="14">
        <f t="shared" si="6"/>
        <v>96.710762723320784</v>
      </c>
      <c r="G34" s="14">
        <f t="shared" si="6"/>
        <v>5.2539267509218943</v>
      </c>
      <c r="I34" s="14">
        <f>AVERAGE(I29:I32)</f>
        <v>11.350872921128378</v>
      </c>
      <c r="J34" s="14">
        <f t="shared" ref="J34:N34" si="7">AVERAGE(J29:J32)</f>
        <v>23.130550793762239</v>
      </c>
      <c r="K34" s="14">
        <f t="shared" si="7"/>
        <v>9.8997139437919994</v>
      </c>
      <c r="L34" s="14">
        <f t="shared" si="7"/>
        <v>154.60161643351208</v>
      </c>
      <c r="M34" s="14">
        <f t="shared" si="7"/>
        <v>96.644149397536523</v>
      </c>
      <c r="N34" s="14">
        <f t="shared" si="7"/>
        <v>5.2539267509218943</v>
      </c>
    </row>
    <row r="35" spans="1:14" x14ac:dyDescent="0.2">
      <c r="A35" s="38" t="s">
        <v>492</v>
      </c>
      <c r="B35" s="14">
        <f>STDEV(B29:B32)</f>
        <v>9.6793856019027</v>
      </c>
      <c r="C35" s="14">
        <f t="shared" ref="C35:G35" si="8">STDEV(C29:C32)</f>
        <v>11.439493710179342</v>
      </c>
      <c r="D35" s="14">
        <f t="shared" si="8"/>
        <v>3.4302322227371866</v>
      </c>
      <c r="F35" s="14">
        <f t="shared" si="8"/>
        <v>101.49540677617149</v>
      </c>
      <c r="G35" s="14">
        <f t="shared" si="8"/>
        <v>4.4413608583152291</v>
      </c>
      <c r="I35" s="14">
        <f>STDEV(I29:I32)</f>
        <v>9.6475298111228263</v>
      </c>
      <c r="J35" s="14">
        <f t="shared" ref="J35:K35" si="9">STDEV(J29:J32)</f>
        <v>11.509894904617214</v>
      </c>
      <c r="K35" s="14">
        <f t="shared" si="9"/>
        <v>3.46333395860945</v>
      </c>
      <c r="L35" s="14"/>
      <c r="M35" s="14">
        <f t="shared" ref="M35:N35" si="10">STDEV(M29:M32)</f>
        <v>101.53248385340267</v>
      </c>
      <c r="N35" s="14">
        <f t="shared" si="10"/>
        <v>4.4413608583152291</v>
      </c>
    </row>
  </sheetData>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AQ25"/>
  <sheetViews>
    <sheetView topLeftCell="C1" zoomScale="139" workbookViewId="0">
      <selection activeCell="V22" sqref="V22"/>
    </sheetView>
  </sheetViews>
  <sheetFormatPr baseColWidth="10" defaultRowHeight="16" x14ac:dyDescent="0.2"/>
  <cols>
    <col min="1" max="1" width="15.83203125" customWidth="1"/>
    <col min="2" max="9" width="10.83203125" style="14"/>
  </cols>
  <sheetData>
    <row r="1" spans="1:43" x14ac:dyDescent="0.2">
      <c r="A1" s="200" t="s">
        <v>716</v>
      </c>
    </row>
    <row r="2" spans="1:43" s="136" customFormat="1" x14ac:dyDescent="0.2">
      <c r="B2" s="137" t="s">
        <v>539</v>
      </c>
      <c r="C2" s="137"/>
      <c r="D2" s="137"/>
      <c r="E2" s="137"/>
      <c r="F2" s="137"/>
      <c r="G2" s="137"/>
      <c r="H2" s="137"/>
      <c r="I2" s="137" t="s">
        <v>540</v>
      </c>
    </row>
    <row r="3" spans="1:43" s="11" customFormat="1" x14ac:dyDescent="0.2">
      <c r="A3" s="7" t="s">
        <v>99</v>
      </c>
      <c r="B3" s="95" t="s">
        <v>532</v>
      </c>
      <c r="C3" s="70" t="s">
        <v>56</v>
      </c>
      <c r="D3" s="70" t="s">
        <v>534</v>
      </c>
      <c r="E3" s="70" t="s">
        <v>535</v>
      </c>
      <c r="F3" s="70" t="s">
        <v>536</v>
      </c>
      <c r="G3" s="70" t="s">
        <v>538</v>
      </c>
      <c r="I3" s="95" t="s">
        <v>532</v>
      </c>
      <c r="J3" s="70" t="s">
        <v>56</v>
      </c>
      <c r="K3" s="70" t="s">
        <v>534</v>
      </c>
      <c r="L3" s="70" t="s">
        <v>535</v>
      </c>
      <c r="M3" s="70" t="s">
        <v>536</v>
      </c>
      <c r="N3" s="70" t="s">
        <v>538</v>
      </c>
      <c r="P3" s="78" t="s">
        <v>102</v>
      </c>
      <c r="Q3" s="78" t="s">
        <v>281</v>
      </c>
      <c r="R3" s="9"/>
      <c r="S3" s="9"/>
      <c r="T3" s="9"/>
      <c r="U3" s="9"/>
      <c r="V3" s="9"/>
      <c r="W3" s="8"/>
      <c r="X3" s="9"/>
      <c r="Y3" s="9"/>
      <c r="Z3" s="9"/>
      <c r="AA3" s="9"/>
      <c r="AB3" s="78"/>
      <c r="AC3" s="25"/>
      <c r="AD3" s="8"/>
      <c r="AE3" s="25"/>
      <c r="AF3" s="8"/>
      <c r="AG3" s="70"/>
      <c r="AH3" s="95"/>
      <c r="AI3" s="95"/>
      <c r="AJ3" s="70"/>
      <c r="AK3" s="70"/>
      <c r="AL3" s="70"/>
      <c r="AM3" s="70"/>
      <c r="AN3" s="70"/>
      <c r="AO3" s="70"/>
      <c r="AP3" s="78"/>
      <c r="AQ3" s="78"/>
    </row>
    <row r="4" spans="1:43" x14ac:dyDescent="0.2">
      <c r="A4" t="s">
        <v>480</v>
      </c>
    </row>
    <row r="5" spans="1:43" x14ac:dyDescent="0.2">
      <c r="A5" t="s">
        <v>386</v>
      </c>
      <c r="B5">
        <v>0.45916808983248003</v>
      </c>
      <c r="C5">
        <v>1.7983121137647082</v>
      </c>
      <c r="D5">
        <v>0.5442668742470399</v>
      </c>
      <c r="E5">
        <v>319.58478324248006</v>
      </c>
      <c r="F5">
        <v>0.11292264495512</v>
      </c>
      <c r="G5">
        <v>1.5304478268614401E-2</v>
      </c>
      <c r="I5">
        <v>-1.0265242285199744E-3</v>
      </c>
      <c r="J5">
        <v>0.47090079653364142</v>
      </c>
      <c r="K5">
        <v>0.47338545888703992</v>
      </c>
      <c r="L5">
        <v>319.57442568145609</v>
      </c>
      <c r="M5">
        <v>-6.2724784422657734E-2</v>
      </c>
      <c r="N5">
        <v>-1.8333903296217601E-2</v>
      </c>
      <c r="P5">
        <v>145</v>
      </c>
    </row>
    <row r="6" spans="1:43" x14ac:dyDescent="0.2">
      <c r="A6" t="s">
        <v>392</v>
      </c>
      <c r="B6">
        <v>0.53636516079887997</v>
      </c>
      <c r="C6">
        <v>1.4345852533265078</v>
      </c>
      <c r="D6">
        <v>0.50715826569071998</v>
      </c>
      <c r="E6">
        <v>341.30514431272007</v>
      </c>
      <c r="F6">
        <v>0.13424370379280001</v>
      </c>
      <c r="G6">
        <v>2.4793889979182398E-2</v>
      </c>
      <c r="I6">
        <v>7.6170546737879985E-2</v>
      </c>
      <c r="J6">
        <v>-5.5961822455010371E-2</v>
      </c>
      <c r="K6">
        <v>0.43627685033071995</v>
      </c>
      <c r="L6">
        <v>341.29478675169611</v>
      </c>
      <c r="M6">
        <v>-4.1403725584977728E-2</v>
      </c>
      <c r="N6">
        <v>-8.8444915856496047E-3</v>
      </c>
      <c r="P6">
        <v>151</v>
      </c>
    </row>
    <row r="7" spans="1:43" x14ac:dyDescent="0.2">
      <c r="A7" t="s">
        <v>393</v>
      </c>
      <c r="B7">
        <v>0.49712662672848001</v>
      </c>
      <c r="C7">
        <v>1.4381920267916641</v>
      </c>
      <c r="D7">
        <v>0.46510420933871993</v>
      </c>
      <c r="E7">
        <v>226.874975361888</v>
      </c>
      <c r="F7">
        <v>0.12081308273663999</v>
      </c>
      <c r="G7">
        <v>2.0581006713911998E-2</v>
      </c>
      <c r="I7">
        <v>3.6932012667479988E-2</v>
      </c>
      <c r="J7">
        <v>-7.9544342081595859E-2</v>
      </c>
      <c r="K7">
        <v>0.39422279397871995</v>
      </c>
      <c r="L7">
        <v>226.8646178008641</v>
      </c>
      <c r="M7">
        <v>-5.4834346641137739E-2</v>
      </c>
      <c r="N7">
        <v>-1.3057374850920003E-2</v>
      </c>
      <c r="P7">
        <v>152</v>
      </c>
    </row>
    <row r="8" spans="1:43" x14ac:dyDescent="0.2">
      <c r="A8" t="s">
        <v>394</v>
      </c>
      <c r="B8">
        <v>0.45125859005136004</v>
      </c>
      <c r="C8">
        <v>1.4621565584411531</v>
      </c>
      <c r="D8">
        <v>0.47353959765504</v>
      </c>
      <c r="E8">
        <v>233.95910987881598</v>
      </c>
      <c r="F8">
        <v>0.12113145054572799</v>
      </c>
      <c r="G8">
        <v>2.2302737113824002E-2</v>
      </c>
      <c r="I8">
        <v>-8.9360240096399805E-3</v>
      </c>
      <c r="J8">
        <v>-8.2769103523848878E-2</v>
      </c>
      <c r="K8">
        <v>0.40265818229503997</v>
      </c>
      <c r="L8">
        <v>233.94875231779204</v>
      </c>
      <c r="M8">
        <v>-5.4515978832049741E-2</v>
      </c>
      <c r="N8">
        <v>-1.1335644451008001E-2</v>
      </c>
      <c r="P8">
        <v>153</v>
      </c>
    </row>
    <row r="9" spans="1:43" x14ac:dyDescent="0.2">
      <c r="A9" t="s">
        <v>395</v>
      </c>
      <c r="B9">
        <v>0.57258577049687998</v>
      </c>
      <c r="C9">
        <v>1.5441685638931182</v>
      </c>
      <c r="D9">
        <v>0.5306784986361599</v>
      </c>
      <c r="E9">
        <v>334.640934350576</v>
      </c>
      <c r="F9">
        <v>0.13702983883411199</v>
      </c>
      <c r="G9">
        <v>2.1160918208016001E-2</v>
      </c>
      <c r="I9">
        <v>0.11239115643588</v>
      </c>
      <c r="J9">
        <v>-2.7946391163625604E-2</v>
      </c>
      <c r="K9">
        <v>0.45979708327615992</v>
      </c>
      <c r="L9">
        <v>334.63057678955209</v>
      </c>
      <c r="M9">
        <v>-3.8617590543665738E-2</v>
      </c>
      <c r="N9">
        <v>-1.2477463356816001E-2</v>
      </c>
      <c r="P9">
        <v>154</v>
      </c>
    </row>
    <row r="11" spans="1:43" s="38" customFormat="1" x14ac:dyDescent="0.2">
      <c r="A11" s="38" t="s">
        <v>491</v>
      </c>
      <c r="B11" s="100">
        <f>AVERAGE(B5:B9)</f>
        <v>0.50330084758161608</v>
      </c>
      <c r="C11" s="100">
        <f>AVERAGE(C5:C9)</f>
        <v>1.5354829032434303</v>
      </c>
      <c r="D11" s="100">
        <f t="shared" ref="D11:G11" si="0">AVERAGE(D5:D9)</f>
        <v>0.50414948911353596</v>
      </c>
      <c r="E11" s="100">
        <f t="shared" si="0"/>
        <v>291.27298942929599</v>
      </c>
      <c r="F11" s="100">
        <f t="shared" si="0"/>
        <v>0.12522814417288</v>
      </c>
      <c r="G11" s="100">
        <f t="shared" si="0"/>
        <v>2.0828606056709758E-2</v>
      </c>
      <c r="I11" s="100">
        <f>AVERAGE(I5:I9)</f>
        <v>4.3106233520616002E-2</v>
      </c>
      <c r="J11" s="100">
        <f>AVERAGE(J5:J9)</f>
        <v>4.4935827461912152E-2</v>
      </c>
      <c r="K11" s="100">
        <f t="shared" ref="K11:N11" si="1">AVERAGE(K5:K9)</f>
        <v>0.43326807375353588</v>
      </c>
      <c r="L11" s="100">
        <f t="shared" si="1"/>
        <v>291.26263186827208</v>
      </c>
      <c r="M11" s="100">
        <f t="shared" si="1"/>
        <v>-5.0419285204897732E-2</v>
      </c>
      <c r="N11" s="100">
        <f t="shared" si="1"/>
        <v>-1.2809775508122243E-2</v>
      </c>
    </row>
    <row r="12" spans="1:43" s="38" customFormat="1" x14ac:dyDescent="0.2">
      <c r="A12" s="38" t="s">
        <v>492</v>
      </c>
      <c r="B12" s="100">
        <f>STDEV(B5:B9)</f>
        <v>5.1448681300972403E-2</v>
      </c>
      <c r="C12" s="100">
        <f>STDEV(C5:C9)</f>
        <v>0.15344155063552123</v>
      </c>
      <c r="D12" s="100">
        <f t="shared" ref="D12:G12" si="2">STDEV(D5:D9)</f>
        <v>3.4582311231637367E-2</v>
      </c>
      <c r="E12" s="100">
        <f t="shared" si="2"/>
        <v>56.163907099772416</v>
      </c>
      <c r="F12" s="100">
        <f t="shared" si="2"/>
        <v>1.0102738357694133E-2</v>
      </c>
      <c r="G12" s="100">
        <f t="shared" si="2"/>
        <v>3.4851206427839666E-3</v>
      </c>
      <c r="I12" s="100">
        <f>STDEV(I5:I9)</f>
        <v>5.1448681300972424E-2</v>
      </c>
      <c r="J12" s="100">
        <f>STDEV(J5:J9)</f>
        <v>0.23913498825688198</v>
      </c>
      <c r="K12" s="100">
        <f t="shared" ref="K12:N12" si="3">STDEV(K5:K9)</f>
        <v>3.4582311231637373E-2</v>
      </c>
      <c r="L12" s="100">
        <f t="shared" si="3"/>
        <v>56.163907099772153</v>
      </c>
      <c r="M12" s="100">
        <f t="shared" si="3"/>
        <v>1.0102738357694135E-2</v>
      </c>
      <c r="N12" s="100">
        <f t="shared" si="3"/>
        <v>3.4851206427839666E-3</v>
      </c>
    </row>
    <row r="13" spans="1:43" s="38" customFormat="1" x14ac:dyDescent="0.2">
      <c r="B13" s="100"/>
      <c r="C13" s="100"/>
      <c r="D13" s="100"/>
      <c r="E13" s="100"/>
      <c r="F13" s="100"/>
      <c r="G13" s="100"/>
      <c r="I13" s="100"/>
      <c r="J13" s="100"/>
      <c r="K13" s="100"/>
      <c r="L13" s="100"/>
      <c r="M13" s="100"/>
      <c r="N13" s="100"/>
    </row>
    <row r="14" spans="1:43" s="136" customFormat="1" x14ac:dyDescent="0.2">
      <c r="B14" s="137" t="s">
        <v>539</v>
      </c>
      <c r="C14" s="137"/>
      <c r="D14" s="137"/>
      <c r="E14" s="137"/>
      <c r="F14" s="137"/>
      <c r="G14" s="137"/>
      <c r="H14" s="137"/>
      <c r="I14" s="137" t="s">
        <v>540</v>
      </c>
    </row>
    <row r="15" spans="1:43" x14ac:dyDescent="0.2">
      <c r="A15" s="7" t="s">
        <v>99</v>
      </c>
      <c r="B15" s="95" t="s">
        <v>532</v>
      </c>
      <c r="C15" s="70" t="s">
        <v>56</v>
      </c>
      <c r="D15" s="70" t="s">
        <v>534</v>
      </c>
      <c r="E15" s="70" t="s">
        <v>535</v>
      </c>
      <c r="F15" s="70" t="s">
        <v>536</v>
      </c>
      <c r="G15" s="70" t="s">
        <v>538</v>
      </c>
      <c r="H15" s="11"/>
      <c r="I15" s="95" t="s">
        <v>532</v>
      </c>
      <c r="J15" s="70" t="s">
        <v>56</v>
      </c>
      <c r="K15" s="70" t="s">
        <v>534</v>
      </c>
      <c r="L15" s="70" t="s">
        <v>535</v>
      </c>
      <c r="M15" s="70" t="s">
        <v>536</v>
      </c>
      <c r="N15" s="70" t="s">
        <v>538</v>
      </c>
    </row>
    <row r="16" spans="1:43" x14ac:dyDescent="0.2">
      <c r="A16" t="s">
        <v>494</v>
      </c>
    </row>
    <row r="17" spans="1:17" x14ac:dyDescent="0.2">
      <c r="A17" t="s">
        <v>387</v>
      </c>
      <c r="B17">
        <v>0.34080765091379994</v>
      </c>
      <c r="C17">
        <v>1.4081148854530974</v>
      </c>
      <c r="D17">
        <v>0.55686741682319985</v>
      </c>
      <c r="E17">
        <v>17.074419201000001</v>
      </c>
      <c r="F17">
        <v>0.13089620868492</v>
      </c>
      <c r="G17">
        <v>1.7707315539528003E-2</v>
      </c>
      <c r="I17">
        <v>-0.11938696314720003</v>
      </c>
      <c r="J17">
        <v>5.3514275130288752E-2</v>
      </c>
      <c r="K17">
        <v>0.48598600146319992</v>
      </c>
      <c r="L17">
        <v>17.064061639976089</v>
      </c>
      <c r="M17">
        <v>-4.4751220692857731E-2</v>
      </c>
      <c r="N17">
        <v>-1.5931066025303999E-2</v>
      </c>
      <c r="P17">
        <v>146</v>
      </c>
    </row>
    <row r="18" spans="1:17" x14ac:dyDescent="0.2">
      <c r="A18" t="s">
        <v>388</v>
      </c>
      <c r="B18">
        <v>0.38246560746659997</v>
      </c>
      <c r="C18">
        <v>1.2669912772998169</v>
      </c>
      <c r="D18">
        <v>0.64632856803479999</v>
      </c>
      <c r="E18">
        <v>16.612215058656002</v>
      </c>
      <c r="F18">
        <v>0.11769071088263999</v>
      </c>
      <c r="G18">
        <v>1.6887870490896E-2</v>
      </c>
      <c r="I18">
        <v>-7.7729006594400032E-2</v>
      </c>
      <c r="J18">
        <v>-0.1147986261147336</v>
      </c>
      <c r="K18">
        <v>0.57544715267479996</v>
      </c>
      <c r="L18">
        <v>16.601857497632093</v>
      </c>
      <c r="M18">
        <v>-5.7956718495137734E-2</v>
      </c>
      <c r="N18">
        <v>-1.6750511073936002E-2</v>
      </c>
      <c r="P18">
        <v>147</v>
      </c>
    </row>
    <row r="19" spans="1:17" x14ac:dyDescent="0.2">
      <c r="A19" t="s">
        <v>389</v>
      </c>
      <c r="B19">
        <v>0.27964375981919998</v>
      </c>
      <c r="C19">
        <v>1.2711606862260352</v>
      </c>
      <c r="D19">
        <v>0.60628566882239998</v>
      </c>
      <c r="E19">
        <v>17.851594344948001</v>
      </c>
      <c r="F19">
        <v>0.11954038687499999</v>
      </c>
      <c r="G19">
        <v>1.9495357450595999E-2</v>
      </c>
      <c r="I19">
        <v>-0.18055085424180001</v>
      </c>
      <c r="J19">
        <v>-0.13781851028025713</v>
      </c>
      <c r="K19">
        <v>0.53540425346239995</v>
      </c>
      <c r="L19">
        <v>17.841236783924089</v>
      </c>
      <c r="M19">
        <v>-5.6107042502777739E-2</v>
      </c>
      <c r="N19">
        <v>-1.4143024114236003E-2</v>
      </c>
      <c r="P19">
        <v>148</v>
      </c>
    </row>
    <row r="20" spans="1:17" x14ac:dyDescent="0.2">
      <c r="A20" t="s">
        <v>390</v>
      </c>
      <c r="B20">
        <v>0.53260068341340006</v>
      </c>
      <c r="C20">
        <v>1.3807843262186663</v>
      </c>
      <c r="D20">
        <v>0.53011430193959996</v>
      </c>
      <c r="E20">
        <v>17.464985298600002</v>
      </c>
      <c r="F20">
        <v>0.13226507485043998</v>
      </c>
      <c r="G20">
        <v>1.2584385528408001E-2</v>
      </c>
      <c r="I20">
        <v>7.2406069352400071E-2</v>
      </c>
      <c r="J20">
        <v>-5.5384163379368037E-2</v>
      </c>
      <c r="K20">
        <v>0.45923288657959999</v>
      </c>
      <c r="L20">
        <v>17.454627737576089</v>
      </c>
      <c r="M20">
        <v>-4.3382354527337755E-2</v>
      </c>
      <c r="N20">
        <v>-2.1053996036424001E-2</v>
      </c>
      <c r="P20">
        <v>149</v>
      </c>
    </row>
    <row r="21" spans="1:17" x14ac:dyDescent="0.2">
      <c r="A21" t="s">
        <v>399</v>
      </c>
      <c r="B21">
        <v>0.4552143126048</v>
      </c>
      <c r="C21">
        <v>1.2053677482625955</v>
      </c>
      <c r="D21">
        <v>0.55476172261439993</v>
      </c>
      <c r="E21">
        <v>17.624603495856</v>
      </c>
      <c r="F21">
        <v>0.15391093316255999</v>
      </c>
      <c r="G21">
        <v>2.1925265776200003E-2</v>
      </c>
      <c r="I21">
        <v>-4.980301456199974E-3</v>
      </c>
      <c r="J21">
        <v>-0.4755043791611161</v>
      </c>
      <c r="K21">
        <v>0.48388030725439996</v>
      </c>
      <c r="L21">
        <v>17.614245934832091</v>
      </c>
      <c r="M21">
        <v>-2.173649621521773E-2</v>
      </c>
      <c r="N21">
        <v>-1.1713115788632E-2</v>
      </c>
      <c r="P21">
        <v>158</v>
      </c>
    </row>
    <row r="22" spans="1:17" x14ac:dyDescent="0.2">
      <c r="A22" t="s">
        <v>400</v>
      </c>
      <c r="B22">
        <v>0.51292332977759991</v>
      </c>
      <c r="C22">
        <v>7.2194069065105086</v>
      </c>
      <c r="D22">
        <v>0.53065422353159997</v>
      </c>
      <c r="E22">
        <v>18.113222240064001</v>
      </c>
      <c r="F22">
        <v>0.25130876222255999</v>
      </c>
      <c r="G22">
        <v>3.0876662988900003E-2</v>
      </c>
      <c r="I22">
        <v>5.2728715716599955E-2</v>
      </c>
      <c r="J22">
        <v>5.5113454859950544</v>
      </c>
      <c r="K22">
        <v>0.45977280817159999</v>
      </c>
      <c r="L22">
        <v>18.102864679040088</v>
      </c>
      <c r="M22">
        <v>7.5661332844782242E-2</v>
      </c>
      <c r="N22">
        <v>-2.761718575931999E-3</v>
      </c>
      <c r="P22">
        <v>159</v>
      </c>
      <c r="Q22" t="s">
        <v>543</v>
      </c>
    </row>
    <row r="24" spans="1:17" s="38" customFormat="1" x14ac:dyDescent="0.2">
      <c r="A24" s="38" t="s">
        <v>491</v>
      </c>
      <c r="B24" s="100">
        <f>AVERAGE(B17:B22)</f>
        <v>0.41727589066589998</v>
      </c>
      <c r="C24" s="100">
        <f>AVERAGE(C17:C21)</f>
        <v>1.3064837846920423</v>
      </c>
      <c r="D24" s="100">
        <f t="shared" ref="D24:G24" si="4">AVERAGE(D17:D22)</f>
        <v>0.57083531696099998</v>
      </c>
      <c r="E24" s="100">
        <f t="shared" si="4"/>
        <v>17.456839939854003</v>
      </c>
      <c r="F24" s="100">
        <f t="shared" si="4"/>
        <v>0.15093534611301998</v>
      </c>
      <c r="G24" s="100">
        <f t="shared" si="4"/>
        <v>1.9912809629088004E-2</v>
      </c>
      <c r="I24" s="100">
        <f t="shared" ref="I24:N24" si="5">AVERAGE(I17:I22)</f>
        <v>-4.29187233951E-2</v>
      </c>
      <c r="J24" s="100">
        <f>AVERAGE(J17:J21)</f>
        <v>-0.14599828076103721</v>
      </c>
      <c r="K24" s="100">
        <f t="shared" si="5"/>
        <v>0.49995390160099989</v>
      </c>
      <c r="L24" s="100">
        <f t="shared" si="5"/>
        <v>17.446482378830094</v>
      </c>
      <c r="M24" s="100">
        <f t="shared" si="5"/>
        <v>-2.4712083264757743E-2</v>
      </c>
      <c r="N24" s="100">
        <f t="shared" si="5"/>
        <v>-1.3725571935744E-2</v>
      </c>
    </row>
    <row r="25" spans="1:17" s="38" customFormat="1" x14ac:dyDescent="0.2">
      <c r="A25" s="38" t="s">
        <v>492</v>
      </c>
      <c r="B25" s="100">
        <f>STDEV(B17:B22)</f>
        <v>9.9889253915220966E-2</v>
      </c>
      <c r="C25" s="100">
        <f>STDEV(C17:C21)</f>
        <v>8.4972471073899478E-2</v>
      </c>
      <c r="D25" s="100">
        <f t="shared" ref="D25:G25" si="6">STDEV(D17:D22)</f>
        <v>4.6221515353399523E-2</v>
      </c>
      <c r="E25" s="100">
        <f t="shared" si="6"/>
        <v>0.54305000384973734</v>
      </c>
      <c r="F25" s="100">
        <f t="shared" si="6"/>
        <v>5.084225029407493E-2</v>
      </c>
      <c r="G25" s="100">
        <f t="shared" si="6"/>
        <v>6.1992029702069747E-3</v>
      </c>
      <c r="I25" s="100">
        <f t="shared" ref="I25:N25" si="7">STDEV(I17:I22)</f>
        <v>9.9889253915221007E-2</v>
      </c>
      <c r="J25" s="100">
        <f>STDEV(J17:J21)</f>
        <v>0.19851371124254724</v>
      </c>
      <c r="K25" s="100">
        <f t="shared" si="7"/>
        <v>4.6221515353399495E-2</v>
      </c>
      <c r="L25" s="100">
        <f t="shared" si="7"/>
        <v>0.54305000384973645</v>
      </c>
      <c r="M25" s="100">
        <f t="shared" si="7"/>
        <v>5.084225029407493E-2</v>
      </c>
      <c r="N25" s="100">
        <f t="shared" si="7"/>
        <v>6.1992029702069781E-3</v>
      </c>
    </row>
  </sheetData>
  <pageMargins left="0.75" right="0.75" top="1" bottom="1" header="0.5" footer="0.5"/>
  <pageSetup orientation="portrait" horizontalDpi="4294967292" verticalDpi="4294967292"/>
  <drawing r:id="rId1"/>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18</vt:i4>
      </vt:variant>
    </vt:vector>
  </HeadingPairs>
  <TitlesOfParts>
    <vt:vector size="18" baseType="lpstr">
      <vt:lpstr>Contents</vt:lpstr>
      <vt:lpstr>1. Aug2016 NanoSIMS calibration</vt:lpstr>
      <vt:lpstr>2. Feb-March2019 6f calibration</vt:lpstr>
      <vt:lpstr>3. March2019 6f data</vt:lpstr>
      <vt:lpstr>4. May2019 6f calibration</vt:lpstr>
      <vt:lpstr>5. May2019 6f data</vt:lpstr>
      <vt:lpstr>6. NWA6704</vt:lpstr>
      <vt:lpstr>7. NWA6962</vt:lpstr>
      <vt:lpstr>8. NWA2788</vt:lpstr>
      <vt:lpstr>9. NWA8409</vt:lpstr>
      <vt:lpstr>10. NWA11558</vt:lpstr>
      <vt:lpstr>11. NWA10132</vt:lpstr>
      <vt:lpstr>12. NWA8777</vt:lpstr>
      <vt:lpstr>13. Summary - not blank corr.</vt:lpstr>
      <vt:lpstr>14. Summary - blank corrected</vt:lpstr>
      <vt:lpstr>15. Bulk volatile contents</vt:lpstr>
      <vt:lpstr>16. EPMA summary</vt:lpstr>
      <vt:lpstr>17. Water in Suprasil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DTM SIMS Lab</dc:creator>
  <cp:lastModifiedBy>Megan Eve Newcombe</cp:lastModifiedBy>
  <dcterms:created xsi:type="dcterms:W3CDTF">2019-02-25T18:01:27Z</dcterms:created>
  <dcterms:modified xsi:type="dcterms:W3CDTF">2022-11-09T16:36:58Z</dcterms:modified>
</cp:coreProperties>
</file>